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7.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zultatai" sheetId="1" r:id="rId4"/>
    <sheet state="visible" name="jūsų prielaidos" sheetId="2" r:id="rId5"/>
    <sheet state="visible" name="prielaidos (extra)" sheetId="3" r:id="rId6"/>
    <sheet state="visible" name="IGD mokesčiai" sheetId="4" r:id="rId7"/>
    <sheet state="visible" name="detali informacija" sheetId="5" r:id="rId8"/>
    <sheet state="visible" name="detali informacija kai ETF pirk" sheetId="6" r:id="rId9"/>
    <sheet state="visible" name="informacija be GPM lengvatos" sheetId="7" r:id="rId10"/>
    <sheet state="visible" name="informacija be GPM lengvatos (p" sheetId="8" r:id="rId11"/>
    <sheet state="visible" name="informacija (kai 1,5 metų 40%) " sheetId="9" r:id="rId12"/>
    <sheet state="visible" name="Sheet5" sheetId="10" r:id="rId13"/>
    <sheet state="visible" name="detali informacija (extra)" sheetId="11" r:id="rId14"/>
    <sheet state="visible" name="detali informacija be GPM (extr" sheetId="12" r:id="rId15"/>
  </sheets>
  <definedNames/>
  <calcPr/>
</workbook>
</file>

<file path=xl/comments1.xml><?xml version="1.0" encoding="utf-8"?>
<comments xmlns:r="http://schemas.openxmlformats.org/officeDocument/2006/relationships" xmlns="http://schemas.openxmlformats.org/spreadsheetml/2006/main">
  <authors>
    <author/>
  </authors>
  <commentList>
    <comment authorId="0" ref="G3">
      <text>
        <t xml:space="preserve">Draudimo sutarties sudarymo išlaidos: komisinis
mokestis, sveikatos tikrinimo išlaidos, draudimo
sutarties vykdymo išlaidos, privalomi
atskaitymai Lietuvos bankui, draudimo įmokų
administravimo išlaidos</t>
      </text>
    </comment>
    <comment authorId="0" ref="E4">
      <text>
        <t xml:space="preserve">0.025%/mėn</t>
      </text>
    </comment>
    <comment authorId="0" ref="E5">
      <text>
        <t xml:space="preserve">Mokestis išskaičiuojamas iš Sukauptos sumos kiekvieno kalendorinio mėnesio pabaigoje ir yra lygus 0,04% per
mėnesį nuo Sukauptos sumos dydžio, skaičiuojamojo periodo pabaigoje, tačiau minimalus šio Mokesčio dydis yra 1,45
Eur per mėnesį.</t>
      </text>
    </comment>
    <comment authorId="0" ref="G5">
      <text>
        <t xml:space="preserve">https://www.compensalife.eu/pdf/LT/conditions/012-lt-2018-10-01.pdf
n – Draudimo laikotarpis pilnais kalendoriniais metais.
Jei Sutartis sudaroma trumpesniam nei 3 metų laikotarpiui, n reikšmė - 3;
Jei Sutartis sudaroma ilgesniam nei 20 metų laikotarpiui, n
reikšmė - 20.
2%*n (kai n = draudimo metu skaicius), bet jeigu sutartis 20 metų ir daugiau tuomet įmokos mokesčiai sudaro 40%</t>
      </text>
    </comment>
    <comment authorId="0" ref="H5">
      <text>
        <t xml:space="preserve">Nuo Draudimo įmokos dydžio priklausantys Mokesčiai yra privalomi pirmuosius 10 (dešimt) Sutarties galiojimo
metų, t.y. jie taikomi ir tada, kai Sutartyje numatytos Draudimo įmokos faktiškai nėra sumokėtos. Kiekvienų Sutarties
galiojimo metų pabaigoje Mokestis, paskaičiuotas nuo nesumokėtų Draudimo įmokų sumos, išskaičiuojamas iš
Sukauptos sumos</t>
      </text>
    </comment>
    <comment authorId="0" ref="I5">
      <text>
        <t xml:space="preserve">einamasis mokestis 1.98%, bet investuojant į BNP Paribas US Growth mokestis yra 1.5% fondo ir šiam valdymo mokesčiui taikoma 50 proc. nuolaida, kuri kas mėnesį padidina sukauptą kapitalą.</t>
      </text>
    </comment>
  </commentList>
</comments>
</file>

<file path=xl/comments2.xml><?xml version="1.0" encoding="utf-8"?>
<comments xmlns:r="http://schemas.openxmlformats.org/officeDocument/2006/relationships" xmlns="http://schemas.openxmlformats.org/spreadsheetml/2006/main">
  <authors>
    <author/>
  </authors>
  <commentList>
    <comment authorId="0" ref="O10">
      <text>
        <t xml:space="preserve">prekiaujant per Swedbank 8 EUR mokestis, kai perkamas JAV ETF.
Per kitas platformas galima rasti ir už mažesnius mokesčius.</t>
      </text>
    </comment>
  </commentList>
</comments>
</file>

<file path=xl/comments3.xml><?xml version="1.0" encoding="utf-8"?>
<comments xmlns:r="http://schemas.openxmlformats.org/officeDocument/2006/relationships" xmlns="http://schemas.openxmlformats.org/spreadsheetml/2006/main">
  <authors>
    <author/>
  </authors>
  <commentList>
    <comment authorId="0" ref="N10">
      <text>
        <t xml:space="preserve">Interactive Brokers komisinis 2022.06.12. buvo 1 USD perkant ETF.</t>
      </text>
    </comment>
  </commentList>
</comments>
</file>

<file path=xl/comments4.xml><?xml version="1.0" encoding="utf-8"?>
<comments xmlns:r="http://schemas.openxmlformats.org/officeDocument/2006/relationships" xmlns="http://schemas.openxmlformats.org/spreadsheetml/2006/main">
  <authors>
    <author/>
  </authors>
  <commentList>
    <comment authorId="0" ref="O10">
      <text>
        <t xml:space="preserve">prekiaujant per Swedbank 8 EUR mokestis, kai perkamas JAV ETF.
Per kitas platformas galima rasti ir už mažesnius mokesčius.</t>
      </text>
    </comment>
  </commentList>
</comments>
</file>

<file path=xl/comments5.xml><?xml version="1.0" encoding="utf-8"?>
<comments xmlns:r="http://schemas.openxmlformats.org/officeDocument/2006/relationships" xmlns="http://schemas.openxmlformats.org/spreadsheetml/2006/main">
  <authors>
    <author/>
  </authors>
  <commentList>
    <comment authorId="0" ref="O10">
      <text>
        <t xml:space="preserve">prekiaujant per Swedbank 8 EUR mokestis, kai perkamas JAV ETF.
Per kitas platformas galima rasti ir už mažesnius mokesčius.</t>
      </text>
    </comment>
  </commentList>
</comments>
</file>

<file path=xl/comments6.xml><?xml version="1.0" encoding="utf-8"?>
<comments xmlns:r="http://schemas.openxmlformats.org/officeDocument/2006/relationships" xmlns="http://schemas.openxmlformats.org/spreadsheetml/2006/main">
  <authors>
    <author/>
  </authors>
  <commentList>
    <comment authorId="0" ref="O10">
      <text>
        <t xml:space="preserve">prekiaujant per Swedbank 8 EUR mokestis, kai perkamas JAV ETF.
Per kitas platformas galima rasti ir už mažesnius mokesčius.</t>
      </text>
    </comment>
  </commentList>
</comments>
</file>

<file path=xl/comments7.xml><?xml version="1.0" encoding="utf-8"?>
<comments xmlns:r="http://schemas.openxmlformats.org/officeDocument/2006/relationships" xmlns="http://schemas.openxmlformats.org/spreadsheetml/2006/main">
  <authors>
    <author/>
  </authors>
  <commentList>
    <comment authorId="0" ref="O10">
      <text>
        <t xml:space="preserve">prekiaujant per Swedbank 8 EUR mokestis, kai perkamas JAV ETF.
Per kitas platformas galima rasti ir už mažesnius mokesčius.</t>
      </text>
    </comment>
  </commentList>
</comments>
</file>

<file path=xl/sharedStrings.xml><?xml version="1.0" encoding="utf-8"?>
<sst xmlns="http://schemas.openxmlformats.org/spreadsheetml/2006/main" count="519" uniqueCount="120">
  <si>
    <t>Kai norima gauti pinigus anksčiau nei išeinant į pensiją</t>
  </si>
  <si>
    <t>Kai norima gauti pinigus išeinant į pensiją</t>
  </si>
  <si>
    <t>Kai norima pinigus pasiimti bet kada</t>
  </si>
  <si>
    <t>(su GPM lengvata)</t>
  </si>
  <si>
    <t>(be GPM lengvatos)</t>
  </si>
  <si>
    <t>(IGD) BNP Paribas US Growth</t>
  </si>
  <si>
    <t>(ETF) iShares Core S&amp;P 500 UCITS</t>
  </si>
  <si>
    <t>(IGD) JAV Akcijų indeksas ERGO</t>
  </si>
  <si>
    <t>METAI</t>
  </si>
  <si>
    <t>Kiek "į rankas" (kai anksčiau nei pensija)</t>
  </si>
  <si>
    <t>Kiek "į rankas" (kai suėjus pensiniam amžiui arba vėliau)</t>
  </si>
  <si>
    <t>Kiek "į rankas" kai jau 1.5 metų mokama "didieji" mokesčiai (40%)</t>
  </si>
  <si>
    <t>Kiek "į rankas" (kai suėjus pensiniam amžiui arba vėliau) kai jau 1.5 metų mokama "didieji" mokesčiai (40%)</t>
  </si>
  <si>
    <t>Kiek "į rankas" (kai pasiimu kada noriu)</t>
  </si>
  <si>
    <r>
      <rPr>
        <rFont val="Arial"/>
        <color theme="1"/>
      </rPr>
      <t xml:space="preserve">Kiek "į rankas" (kai pasiimu kada noriu) ir kai ETF pirkimo komisinis sumokamas bankui / brokeriui </t>
    </r>
    <r>
      <rPr>
        <rFont val="Arial"/>
        <b/>
        <color theme="1"/>
      </rPr>
      <t>1 EUR</t>
    </r>
  </si>
  <si>
    <t>Čia galite įrašyti savo skaičius, jog pamatyti tikslią informaciją skiltyje "rezultatai"</t>
  </si>
  <si>
    <t>Pastabos</t>
  </si>
  <si>
    <t>IGD. Kokia prognozuojama metinė grąža</t>
  </si>
  <si>
    <t>BNP Paribas US Growth metinė grąža tarp 2013.05.21 - 2022.06.08 buvo ~14.16%</t>
  </si>
  <si>
    <t>ETF. Kokia prognozuojama metinė grąža (IGD alternatyva)</t>
  </si>
  <si>
    <t>iShares Core S&amp;P 500 UCITS metinė grąža tarp 2013.05.21 - 2022.06.08 buvo ~14.59%</t>
  </si>
  <si>
    <t>A</t>
  </si>
  <si>
    <t>IGD. Kokie valdymo mokesčiai IGD fondo</t>
  </si>
  <si>
    <t>Compensa fondo valdymo mokesčiai yra 0.04% per mėnesį (0.48%). BNP Paribas US Growth einamieji mokesčiai yra 1.98%, o Compensa valdymo mokesčiai 1.5% ir fondo valdymo mokesčiui yra taikoma 50% nuolaida, kuri kas mėnesį padidina sukauptą kapitalą. Investuojama per Compensa, tai gaunasi pigiau nei, kad tiesiogiai pirkti BNP Paribas Growth fondo vienetus.</t>
  </si>
  <si>
    <t>B</t>
  </si>
  <si>
    <t>IGD. Minimalūs metiniai IGD fondo valdymo/administravimo mokesčiai</t>
  </si>
  <si>
    <r>
      <rPr>
        <rFont val="Arial"/>
        <color theme="1"/>
      </rPr>
      <t>Rašykite skaičių (pvz 1.45*12 = 17.4)</t>
    </r>
    <r>
      <rPr>
        <rFont val="Arial"/>
        <color theme="1"/>
      </rPr>
      <t xml:space="preserve"> (įrašykite metinę reikšmę)</t>
    </r>
  </si>
  <si>
    <t>ETF. Kokie valdymo mokesčiai ETF</t>
  </si>
  <si>
    <t>iShares šį fondo valdymo mokestį įskaičiuoja automatiškai, tad jau matome rezultatą su juo. Todėl šiuose skaičiavimuose šis mokestis neturės jokios įtakos.</t>
  </si>
  <si>
    <t>C</t>
  </si>
  <si>
    <t>IGD. Mokesčiai nuo įmokų pirmais 3 metais</t>
  </si>
  <si>
    <r>
      <rPr>
        <rFont val="Arial"/>
        <color theme="1"/>
      </rPr>
      <t>Rašykite % išraišką (pvz 40.00%)</t>
    </r>
    <r>
      <rPr>
        <rFont val="Arial"/>
        <color theme="1"/>
      </rPr>
      <t xml:space="preserve"> (IGD dažniausiai taiko didžiulius mokesčius pirmaisiais 3 metais)</t>
    </r>
  </si>
  <si>
    <t>D</t>
  </si>
  <si>
    <t>IGD. Mokesčiai nuo įmokų pradedant 4 metais ir vėliau</t>
  </si>
  <si>
    <t>Rašykite % išraišką (pvz 2.00%)</t>
  </si>
  <si>
    <t>IGD. Kokie pirkimo mokesčiai IGD fondo</t>
  </si>
  <si>
    <t>Rašykite skaičių (pvz 0)</t>
  </si>
  <si>
    <t>ETF. Kokie pirkimo mokesčiai ETF</t>
  </si>
  <si>
    <t>Rašykite skaičių (pvz 0) (priklausomai nuo pasirinkto brokerio ir ETF šalies, pirkimo mokestis gali svyruoti. Tačiau dažniausiai jis yra nedidelis. Kai kurie brokeriai taiko 0 mokestį). Šiuo metu Swebank komisinis yra 8 EUR perkant JAV ETF.</t>
  </si>
  <si>
    <t>E</t>
  </si>
  <si>
    <t>IGD. Metinės draudimo liudijimo išlaidos</t>
  </si>
  <si>
    <r>
      <rPr>
        <rFont val="Arial"/>
        <color rgb="FF000000"/>
      </rPr>
      <t xml:space="preserve">Rašykite skaičių (pvz 0). </t>
    </r>
    <r>
      <rPr>
        <rFont val="Arial"/>
        <color rgb="FF000000"/>
      </rPr>
      <t>Kai kurios bendrovės taiko mėnesinės draudimo liudijimo išlaidos papildomai prie jau mokamų kitų įmokų</t>
    </r>
  </si>
  <si>
    <t>F</t>
  </si>
  <si>
    <t>IGD. Metinis Garantijos mokestis</t>
  </si>
  <si>
    <r>
      <rPr>
        <rFont val="Arial"/>
        <color theme="1"/>
      </rPr>
      <t>Rašykite % išraišką (pvz 0.20%)</t>
    </r>
    <r>
      <rPr>
        <rFont val="Arial"/>
        <color theme="1"/>
      </rPr>
      <t xml:space="preserve"> (Kai kurios įmonės taiko Garantijos draudimo mokesčius, kurie leistų atgauti sumokėtų įmokų dalį net jeigu sukaupta grąža būtų neigiama)</t>
    </r>
  </si>
  <si>
    <t>ETF. Kiek kartų per metus norėtumėte atlikti pirkimą (ETF)</t>
  </si>
  <si>
    <r>
      <rPr>
        <rFont val="Arial"/>
        <color theme="1"/>
      </rPr>
      <t>Rašykite skaičių nuo 1 iki 12</t>
    </r>
    <r>
      <rPr>
        <rFont val="Arial"/>
        <color theme="1"/>
      </rPr>
      <t>. Jeigu norite pirkti ETF tiesiog 1 kart per metus, tai rašomas skaičius 1. Brokeriai pirkimo mokesčius dažniausiai taiko už transakciją (jeigu neperkama už dideles sumas), tad norint susimažinti dar labiau pirkimo mokestį, pirkimą galima atlikti vieną kartą arba du kartus per metus (vietoj pirkimo kiekvieną mėnesį). Trumpuoju laikotarpiu tas mokestis nesudarys didžiulio skirtumo, o ilguoju gali nemažai įtakoti jūsų sukauptą grąžą.</t>
    </r>
  </si>
  <si>
    <t>IGD. Pirmaisiais 3 metais investuojama suma į IGD</t>
  </si>
  <si>
    <r>
      <rPr>
        <rFont val="Arial"/>
        <color theme="1"/>
      </rPr>
      <t>Rašykite skaičių (pvz 360)</t>
    </r>
    <r>
      <rPr>
        <rFont val="Arial"/>
        <color theme="1"/>
      </rPr>
      <t>. Kadangi pirmaisiai 3 metais IGD mokami mokesčiai yra ganėtinai dideli, tai labiausiai rekomenduotina mokėti mažesnias sumas. Dažniausiai minima 30eur/mėn (360 eur/metus) suma. Jeigu galite skirti daugiau pinigų, tai reikėtų turėti omenyje ir apie kitas alternatyvas, kur mokečiai pirmaisiais 3 metais būtų mažesni.</t>
    </r>
  </si>
  <si>
    <t>ETF. Pirmaisiais 3 metais investuojama suma į ETF</t>
  </si>
  <si>
    <r>
      <rPr>
        <rFont val="Arial"/>
        <color theme="1"/>
      </rPr>
      <t>Rašykite skaičių (pvz 360)</t>
    </r>
    <r>
      <rPr>
        <rFont val="Arial"/>
        <color theme="1"/>
      </rPr>
      <t>. IGD konsultantai labai dažnai mini GPM lengvatos naudą, tad būtų teisingiausiai skaičiuose nerašyti didesnės nei 1500 eur/metus sumos, jog pilnai pasinaudoti lengvata.</t>
    </r>
  </si>
  <si>
    <t>IGD. Praėjums 3 metams investuojama suma į IGD per metus</t>
  </si>
  <si>
    <r>
      <rPr>
        <rFont val="Arial"/>
        <color theme="1"/>
      </rPr>
      <t>Rašykite skaičių (pvz 1500)</t>
    </r>
    <r>
      <rPr>
        <rFont val="Arial"/>
        <color theme="1"/>
      </rPr>
      <t>. IGD konsultantai labai dažnai mini GPM lengvatos naudą, tad būtų teisingiausiai skaičiuose nerašyti didesnės nei 1500 eur/metus sumos, jog pilnai pasinaudoti lengvata.</t>
    </r>
  </si>
  <si>
    <t>ETF. Praėjums 3 metams investuojama suma į ETF per metus</t>
  </si>
  <si>
    <r>
      <rPr>
        <rFont val="Arial"/>
        <color theme="1"/>
      </rPr>
      <t>Rašykite skaičių (pvz 1500).</t>
    </r>
    <r>
      <rPr>
        <rFont val="Arial"/>
        <color theme="1"/>
      </rPr>
      <t xml:space="preserve"> IGD konsultantai labai dažnai mini GPM lengvatos naudą, tad būtų teisingiausiai skaičiuose nerašyti didesnės nei 1500 eur/metus sumos, jog pilnai pasinaudoti lengvata.</t>
    </r>
  </si>
  <si>
    <t>Kokia suma jau naudojatės GPM lengvata</t>
  </si>
  <si>
    <t>Įrašykite skaičių, kiek jau atgaunate iš valstybės per GPM lengvatą (per metus. 2021 01 25 duomenimis daugiausiai galima buvo susigrąžinti 300 eur/metus). Šioje skaičiuoklėje yra daroma prielaida, jog jūs uždirbate pakankamai, kad pasinaudoti pilnai GPM lengvata. Jeigu, jūs negalite ar neplanuojate pasinaudoti GPM lengvata, tai tuomet įrašykite skaičių 300, jog skaičiuoklė paskaičiuotų be GPM lengvatos.</t>
  </si>
  <si>
    <t>ERGO JAV akcijų indeksas metinė grąža tarp 2010.05.21 - 2022.06.08 buvo ~14.65%</t>
  </si>
  <si>
    <t>IGD administraciniai mokesčiai</t>
  </si>
  <si>
    <t>Administravimo atskaitymas 2,80 Eur ir 0,025 % sukaupto kapitalo vertės (PER MĖNESĮ)</t>
  </si>
  <si>
    <t>IGD. Minimalūs metiniai IGD fondo valdymo mokesčiai</t>
  </si>
  <si>
    <t>24 % nuo periodinių draudimo įmokų, nustatytų draudimo sutarties sudarymo metu. Taikomas pirmais,
antrais ir trečiais draudimo metais.</t>
  </si>
  <si>
    <r>
      <rPr>
        <rFont val="Arial"/>
        <color theme="1"/>
      </rPr>
      <t>Rašykite skaičių (pvz 360)</t>
    </r>
    <r>
      <rPr>
        <rFont val="Arial"/>
        <color theme="1"/>
      </rPr>
      <t>. Kadangi pirmaisiai 3 metais IGD mokami mokesčiai yra ganėtinai dideli, tai labiausiai rekomenduotina mokėti mažesnias sumas. Dažniausiai minima 30eur/mėn (360 eur/metus) suma. Jeigu galite skirti daugiau pinigų, tai reikėtų turėti omenyje ir apie kitas alternatyvas, kur mokečiai pirmaisiais 3 metais būtų mažesni.</t>
    </r>
  </si>
  <si>
    <r>
      <rPr>
        <rFont val="Arial"/>
        <color theme="1"/>
      </rPr>
      <t>Rašykite skaičių (pvz 1500)</t>
    </r>
    <r>
      <rPr>
        <rFont val="Arial"/>
        <color theme="1"/>
      </rPr>
      <t>. IGD konsultantai labai dažnai mini GPM lengvatos naudą, tad būtų teisingiausiai skaičiuose nerašyti didesnės nei 1500 eur/metus sumos, jog pilnai pasinaudoti lengvata.</t>
    </r>
  </si>
  <si>
    <t>Draudimo taisyklės / mokesčiai</t>
  </si>
  <si>
    <t>Pagrindinis informacinis dokumentas (KID)</t>
  </si>
  <si>
    <t>Įmonės pavadinimas</t>
  </si>
  <si>
    <t>Fondo valdymo mokesčiai / metus</t>
  </si>
  <si>
    <t>Fondo valdymo mokesčiai / metus (minimum)</t>
  </si>
  <si>
    <t>IGD mokesčiai nuo įmokų pirmais 3 metais</t>
  </si>
  <si>
    <t>IGD mokesčiai nuo įmokų pradedant 4 metais ir vėliau</t>
  </si>
  <si>
    <t>Extra info</t>
  </si>
  <si>
    <t>https://www.ergo.lt/assets/Uploads/PrivateServicesFiles/ERGO-universalaus-gyvybes-draudimo-kainorastis.pdf</t>
  </si>
  <si>
    <t>https://www.ergo.lt/assets/Uploads/PrivateServicesFiles/Pagrindines-informacijos-dokumentas-periodines-imokos6.pdf</t>
  </si>
  <si>
    <t>ERGO</t>
  </si>
  <si>
    <t>2.80 eur/mėn</t>
  </si>
  <si>
    <t>https://www.compensalife.eu/pdf/LT/factsheets/KID_LU0823434237_lt.pdf</t>
  </si>
  <si>
    <t>Compensa</t>
  </si>
  <si>
    <t>1.45 eur/men</t>
  </si>
  <si>
    <t>Investavimas</t>
  </si>
  <si>
    <t>Taip</t>
  </si>
  <si>
    <t>Skaičiuoklė</t>
  </si>
  <si>
    <t>Gyvybės draudimas</t>
  </si>
  <si>
    <t>nėra</t>
  </si>
  <si>
    <t>IGD</t>
  </si>
  <si>
    <t>ETF</t>
  </si>
  <si>
    <t>Kritinių ligų draudimas</t>
  </si>
  <si>
    <t>pasirinkta metinė grąža</t>
  </si>
  <si>
    <t>Negalios draudimas</t>
  </si>
  <si>
    <t>mokesčiai nuo įmokų pirmais 3 metais</t>
  </si>
  <si>
    <t>Kiti draudimai/apsaugos</t>
  </si>
  <si>
    <t>mokesčiai nuo įmokų nuo 4 metų</t>
  </si>
  <si>
    <t>fondo valdymo mokesčiai mokami IGD bendrovei</t>
  </si>
  <si>
    <t>metinės draudimo liudijimo išlaidos</t>
  </si>
  <si>
    <t>Garantijos mokestis</t>
  </si>
  <si>
    <t>TAI YRA PAŽINTINIO TIPO SKAIČIUOKLĖ SU VIENU KONKREČIU PRODUKTU. SU KITAIS PRODUKTAIS SKAIČIAI GALI BŪTI KITOKIE. DĖL TOLIMESNIŲ ŽINGSNIŲ IR KIEK ŠI SKAIČIUOKLĖ YRA TIKSLI - PASITARKITE SU SAVO ASMENINIU KONSULTANTU</t>
  </si>
  <si>
    <t>pirkimo mokesčiai</t>
  </si>
  <si>
    <t>kaip dažnai vykdomas pirkimas</t>
  </si>
  <si>
    <t>minimali turto mokesčio suma / metus</t>
  </si>
  <si>
    <t>investuojama metinė suma pirmaisiais 3 metais</t>
  </si>
  <si>
    <t>investuojama metinė suma praėjus 3 metams</t>
  </si>
  <si>
    <t>Kokia suma naudojatės GPM lengvata</t>
  </si>
  <si>
    <t>Investuojami metai</t>
  </si>
  <si>
    <t>Investuojama suma</t>
  </si>
  <si>
    <t>Gaunama Lengvata GPM</t>
  </si>
  <si>
    <t>Metinės draudimo liudijimo išlaidos</t>
  </si>
  <si>
    <t>Mokesčiai nuo įmokų</t>
  </si>
  <si>
    <t>Valdymo mokesčiai</t>
  </si>
  <si>
    <t>Bendra sukaupta suma</t>
  </si>
  <si>
    <t>Įmoku suma (viso)</t>
  </si>
  <si>
    <t>Prieaugis</t>
  </si>
  <si>
    <t xml:space="preserve">15 % GPM valstybei jeigu nori išsiimti </t>
  </si>
  <si>
    <t>Gautos lengvatos grąžinimas valstybei</t>
  </si>
  <si>
    <t>Bendra suma gautos GPM lengvatos</t>
  </si>
  <si>
    <t>į rankas (bank sąsk)</t>
  </si>
  <si>
    <t>Kai/Jeigu išeinama į pensiją (suma)</t>
  </si>
  <si>
    <t>Pirkimo mokesčiai</t>
  </si>
  <si>
    <t>Įmoku suma</t>
  </si>
  <si>
    <t>15 % GPM valstybei jeigu nori parduoti etf (mokama nuo prieaugio)</t>
  </si>
  <si>
    <t>fondo valdymo mokesčiai mokami IGD bendrovei. ERGO atveju vadinasi "administracinis atskaitymas"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</si>
</sst>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5">
    <font>
      <sz val="10.0"/>
      <color rgb="FF000000"/>
      <name val="Arial"/>
      <scheme val="minor"/>
    </font>
    <font>
      <color theme="1"/>
      <name val="Arial"/>
      <scheme val="minor"/>
    </font>
    <font>
      <b/>
      <color theme="1"/>
      <name val="Arial"/>
      <scheme val="minor"/>
    </font>
    <font>
      <b/>
      <color rgb="FFFFFFFF"/>
      <name val="Arial"/>
      <scheme val="minor"/>
    </font>
    <font>
      <b/>
      <sz val="14.0"/>
      <color theme="1"/>
      <name val="Arial"/>
      <scheme val="minor"/>
    </font>
    <font>
      <color rgb="FF000000"/>
      <name val="Arial"/>
    </font>
    <font>
      <b/>
      <color theme="1"/>
      <name val="Arial"/>
    </font>
    <font>
      <b/>
      <sz val="36.0"/>
      <color theme="1"/>
      <name val="Arial"/>
    </font>
    <font>
      <sz val="18.0"/>
      <color theme="1"/>
      <name val="Arial"/>
    </font>
    <font>
      <u/>
      <color rgb="FF1155CC"/>
      <name val="Arial"/>
    </font>
    <font>
      <u/>
      <color rgb="FF0000FF"/>
      <name val="Arial"/>
    </font>
    <font>
      <color theme="1"/>
      <name val="Arial"/>
    </font>
    <font>
      <u/>
      <color rgb="FF1155CC"/>
      <name val="Arial"/>
      <scheme val="minor"/>
    </font>
    <font>
      <sz val="11.0"/>
      <color rgb="FF7E3794"/>
      <name val="Inconsolata"/>
    </font>
    <font>
      <b/>
      <color rgb="FF000000"/>
      <name val="Arial"/>
    </font>
  </fonts>
  <fills count="23">
    <fill>
      <patternFill patternType="none"/>
    </fill>
    <fill>
      <patternFill patternType="lightGray"/>
    </fill>
    <fill>
      <patternFill patternType="solid">
        <fgColor rgb="FF4A86E8"/>
        <bgColor rgb="FF4A86E8"/>
      </patternFill>
    </fill>
    <fill>
      <patternFill patternType="solid">
        <fgColor rgb="FF38761D"/>
        <bgColor rgb="FF38761D"/>
      </patternFill>
    </fill>
    <fill>
      <patternFill patternType="solid">
        <fgColor rgb="FF0B5394"/>
        <bgColor rgb="FF0B5394"/>
      </patternFill>
    </fill>
    <fill>
      <patternFill patternType="solid">
        <fgColor rgb="FFFFF2CC"/>
        <bgColor rgb="FFFFF2CC"/>
      </patternFill>
    </fill>
    <fill>
      <patternFill patternType="solid">
        <fgColor rgb="FFD9D2E9"/>
        <bgColor rgb="FFD9D2E9"/>
      </patternFill>
    </fill>
    <fill>
      <patternFill patternType="solid">
        <fgColor rgb="FFF3F3F3"/>
        <bgColor rgb="FFF3F3F3"/>
      </patternFill>
    </fill>
    <fill>
      <patternFill patternType="solid">
        <fgColor theme="0"/>
        <bgColor theme="0"/>
      </patternFill>
    </fill>
    <fill>
      <patternFill patternType="solid">
        <fgColor rgb="FFD9EAD3"/>
        <bgColor rgb="FFD9EAD3"/>
      </patternFill>
    </fill>
    <fill>
      <patternFill patternType="solid">
        <fgColor rgb="FFFCE5CD"/>
        <bgColor rgb="FFFCE5CD"/>
      </patternFill>
    </fill>
    <fill>
      <patternFill patternType="solid">
        <fgColor rgb="FFEAD1DC"/>
        <bgColor rgb="FFEAD1DC"/>
      </patternFill>
    </fill>
    <fill>
      <patternFill patternType="solid">
        <fgColor rgb="FFCFE2F3"/>
        <bgColor rgb="FFCFE2F3"/>
      </patternFill>
    </fill>
    <fill>
      <patternFill patternType="solid">
        <fgColor rgb="FF0000FF"/>
        <bgColor rgb="FF0000FF"/>
      </patternFill>
    </fill>
    <fill>
      <patternFill patternType="solid">
        <fgColor rgb="FFB4A7D6"/>
        <bgColor rgb="FFB4A7D6"/>
      </patternFill>
    </fill>
    <fill>
      <patternFill patternType="solid">
        <fgColor rgb="FFB6D7A8"/>
        <bgColor rgb="FFB6D7A8"/>
      </patternFill>
    </fill>
    <fill>
      <patternFill patternType="solid">
        <fgColor rgb="FFE6B8AF"/>
        <bgColor rgb="FFE6B8AF"/>
      </patternFill>
    </fill>
    <fill>
      <patternFill patternType="solid">
        <fgColor rgb="FFFFFF00"/>
        <bgColor rgb="FFFFFF00"/>
      </patternFill>
    </fill>
    <fill>
      <patternFill patternType="solid">
        <fgColor rgb="FFCCCCCC"/>
        <bgColor rgb="FFCCCCCC"/>
      </patternFill>
    </fill>
    <fill>
      <patternFill patternType="solid">
        <fgColor rgb="FFF4CCCC"/>
        <bgColor rgb="FFF4CCCC"/>
      </patternFill>
    </fill>
    <fill>
      <patternFill patternType="solid">
        <fgColor rgb="FFD9D9D9"/>
        <bgColor rgb="FFD9D9D9"/>
      </patternFill>
    </fill>
    <fill>
      <patternFill patternType="solid">
        <fgColor rgb="FFC9DAF8"/>
        <bgColor rgb="FFC9DAF8"/>
      </patternFill>
    </fill>
    <fill>
      <patternFill patternType="solid">
        <fgColor rgb="FFFFFFFF"/>
        <bgColor rgb="FFFFFFFF"/>
      </patternFill>
    </fill>
  </fills>
  <borders count="1">
    <border/>
  </borders>
  <cellStyleXfs count="1">
    <xf borderId="0" fillId="0" fontId="0" numFmtId="0" applyAlignment="1" applyFont="1"/>
  </cellStyleXfs>
  <cellXfs count="93">
    <xf borderId="0" fillId="0" fontId="0" numFmtId="0" xfId="0" applyAlignment="1" applyFont="1">
      <alignment readingOrder="0" shrinkToFit="0" vertical="bottom" wrapText="0"/>
    </xf>
    <xf borderId="0" fillId="0" fontId="1" numFmtId="0" xfId="0" applyAlignment="1" applyFont="1">
      <alignment shrinkToFit="0" wrapText="1"/>
    </xf>
    <xf borderId="0" fillId="0" fontId="2" numFmtId="0" xfId="0" applyAlignment="1" applyFont="1">
      <alignment shrinkToFit="0" wrapText="1"/>
    </xf>
    <xf borderId="0" fillId="2" fontId="3" numFmtId="0" xfId="0" applyAlignment="1" applyFill="1" applyFont="1">
      <alignment horizontal="center" readingOrder="0" shrinkToFit="0" vertical="center" wrapText="1"/>
    </xf>
    <xf borderId="0" fillId="3" fontId="3" numFmtId="0" xfId="0" applyAlignment="1" applyFill="1" applyFont="1">
      <alignment horizontal="center" readingOrder="0" shrinkToFit="0" vertical="center" wrapText="1"/>
    </xf>
    <xf borderId="0" fillId="4" fontId="3" numFmtId="0" xfId="0" applyAlignment="1" applyFill="1" applyFont="1">
      <alignment horizontal="center" readingOrder="0" shrinkToFit="0" vertical="center" wrapText="1"/>
    </xf>
    <xf borderId="0" fillId="5" fontId="1" numFmtId="0" xfId="0" applyAlignment="1" applyFill="1" applyFont="1">
      <alignment shrinkToFit="0" wrapText="1"/>
    </xf>
    <xf borderId="0" fillId="0" fontId="2" numFmtId="0" xfId="0" applyFont="1"/>
    <xf borderId="0" fillId="2" fontId="3" numFmtId="0" xfId="0" applyAlignment="1" applyFont="1">
      <alignment horizontal="center" readingOrder="0" vertical="center"/>
    </xf>
    <xf borderId="0" fillId="3" fontId="3" numFmtId="0" xfId="0" applyAlignment="1" applyFont="1">
      <alignment horizontal="center" readingOrder="0" vertical="center"/>
    </xf>
    <xf borderId="0" fillId="4" fontId="3" numFmtId="0" xfId="0" applyAlignment="1" applyFont="1">
      <alignment horizontal="center" readingOrder="0" vertical="center"/>
    </xf>
    <xf borderId="0" fillId="5" fontId="1" numFmtId="0" xfId="0" applyFont="1"/>
    <xf borderId="0" fillId="0" fontId="1" numFmtId="0" xfId="0" applyAlignment="1" applyFont="1">
      <alignment horizontal="center" readingOrder="0" shrinkToFit="0" wrapText="1"/>
    </xf>
    <xf borderId="0" fillId="0" fontId="2" numFmtId="0" xfId="0" applyAlignment="1" applyFont="1">
      <alignment horizontal="center" readingOrder="0" vertical="center"/>
    </xf>
    <xf borderId="0" fillId="6" fontId="1" numFmtId="10" xfId="0" applyAlignment="1" applyFill="1" applyFont="1" applyNumberFormat="1">
      <alignment horizontal="center" readingOrder="0" shrinkToFit="0" vertical="center" wrapText="1"/>
    </xf>
    <xf borderId="0" fillId="0" fontId="1" numFmtId="0" xfId="0" applyAlignment="1" applyFont="1">
      <alignment horizontal="center" readingOrder="0" shrinkToFit="0" vertical="center" wrapText="1"/>
    </xf>
    <xf borderId="0" fillId="0" fontId="1" numFmtId="0" xfId="0" applyAlignment="1" applyFont="1">
      <alignment horizontal="center" readingOrder="0" vertical="center"/>
    </xf>
    <xf borderId="0" fillId="0" fontId="2" numFmtId="0" xfId="0" applyAlignment="1" applyFont="1">
      <alignment readingOrder="0"/>
    </xf>
    <xf borderId="0" fillId="0" fontId="1" numFmtId="2" xfId="0" applyFont="1" applyNumberFormat="1"/>
    <xf borderId="0" fillId="7" fontId="1" numFmtId="0" xfId="0" applyFill="1" applyFont="1"/>
    <xf borderId="0" fillId="8" fontId="1" numFmtId="2" xfId="0" applyFill="1" applyFont="1" applyNumberFormat="1"/>
    <xf borderId="0" fillId="9" fontId="1" numFmtId="2" xfId="0" applyFill="1" applyFont="1" applyNumberFormat="1"/>
    <xf borderId="0" fillId="10" fontId="1" numFmtId="2" xfId="0" applyFill="1" applyFont="1" applyNumberFormat="1"/>
    <xf borderId="0" fillId="11" fontId="1" numFmtId="2" xfId="0" applyFill="1" applyFont="1" applyNumberFormat="1"/>
    <xf borderId="0" fillId="9" fontId="1" numFmtId="0" xfId="0" applyFont="1"/>
    <xf borderId="0" fillId="12" fontId="1" numFmtId="0" xfId="0" applyFill="1" applyFont="1"/>
    <xf borderId="0" fillId="13" fontId="3" numFmtId="0" xfId="0" applyAlignment="1" applyFill="1" applyFont="1">
      <alignment readingOrder="0" shrinkToFit="0" wrapText="1"/>
    </xf>
    <xf borderId="0" fillId="13" fontId="3" numFmtId="0" xfId="0" applyAlignment="1" applyFont="1">
      <alignment horizontal="center" readingOrder="0" shrinkToFit="0" vertical="center" wrapText="1"/>
    </xf>
    <xf borderId="0" fillId="10" fontId="1" numFmtId="0" xfId="0" applyAlignment="1" applyFont="1">
      <alignment readingOrder="0"/>
    </xf>
    <xf borderId="0" fillId="0" fontId="4" numFmtId="10" xfId="0" applyAlignment="1" applyFont="1" applyNumberFormat="1">
      <alignment readingOrder="0"/>
    </xf>
    <xf borderId="0" fillId="11" fontId="1" numFmtId="0" xfId="0" applyAlignment="1" applyFont="1">
      <alignment readingOrder="0" shrinkToFit="0" wrapText="1"/>
    </xf>
    <xf borderId="0" fillId="0" fontId="4" numFmtId="0" xfId="0" applyFont="1"/>
    <xf borderId="0" fillId="11" fontId="1" numFmtId="0" xfId="0" applyAlignment="1" applyFont="1">
      <alignment shrinkToFit="0" wrapText="1"/>
    </xf>
    <xf borderId="0" fillId="9" fontId="2" numFmtId="0" xfId="0" applyAlignment="1" applyFont="1">
      <alignment horizontal="center" readingOrder="0" vertical="center"/>
    </xf>
    <xf borderId="0" fillId="14" fontId="1" numFmtId="0" xfId="0" applyAlignment="1" applyFill="1" applyFont="1">
      <alignment readingOrder="0"/>
    </xf>
    <xf borderId="0" fillId="0" fontId="4" numFmtId="0" xfId="0" applyAlignment="1" applyFont="1">
      <alignment readingOrder="0"/>
    </xf>
    <xf borderId="0" fillId="9" fontId="2" numFmtId="0" xfId="0" applyAlignment="1" applyFont="1">
      <alignment horizontal="center" vertical="center"/>
    </xf>
    <xf borderId="0" fillId="6" fontId="1" numFmtId="0" xfId="0" applyAlignment="1" applyFont="1">
      <alignment readingOrder="0"/>
    </xf>
    <xf borderId="0" fillId="0" fontId="4" numFmtId="9" xfId="0" applyAlignment="1" applyFont="1" applyNumberFormat="1">
      <alignment readingOrder="0"/>
    </xf>
    <xf borderId="0" fillId="11" fontId="5" numFmtId="0" xfId="0" applyAlignment="1" applyFont="1">
      <alignment horizontal="left" readingOrder="0"/>
    </xf>
    <xf borderId="0" fillId="12" fontId="1" numFmtId="0" xfId="0" applyAlignment="1" applyFont="1">
      <alignment readingOrder="0"/>
    </xf>
    <xf borderId="0" fillId="15" fontId="1" numFmtId="0" xfId="0" applyAlignment="1" applyFill="1" applyFont="1">
      <alignment readingOrder="0"/>
    </xf>
    <xf borderId="0" fillId="16" fontId="1" numFmtId="0" xfId="0" applyAlignment="1" applyFill="1" applyFont="1">
      <alignment readingOrder="0"/>
    </xf>
    <xf borderId="0" fillId="16" fontId="1" numFmtId="0" xfId="0" applyFont="1"/>
    <xf borderId="0" fillId="5" fontId="1" numFmtId="0" xfId="0" applyAlignment="1" applyFont="1">
      <alignment readingOrder="0"/>
    </xf>
    <xf borderId="0" fillId="9" fontId="1" numFmtId="0" xfId="0" applyAlignment="1" applyFont="1">
      <alignment shrinkToFit="0" wrapText="1"/>
    </xf>
    <xf borderId="0" fillId="0" fontId="6" numFmtId="0" xfId="0" applyAlignment="1" applyFont="1">
      <alignment readingOrder="0" shrinkToFit="0" vertical="bottom" wrapText="1"/>
    </xf>
    <xf borderId="0" fillId="0" fontId="6" numFmtId="0" xfId="0" applyAlignment="1" applyFont="1">
      <alignment shrinkToFit="0" vertical="bottom" wrapText="1"/>
    </xf>
    <xf borderId="0" fillId="0" fontId="7" numFmtId="0" xfId="0" applyAlignment="1" applyFont="1">
      <alignment horizontal="center" readingOrder="0" shrinkToFit="0" vertical="center" wrapText="1"/>
    </xf>
    <xf borderId="0" fillId="0" fontId="8" numFmtId="0" xfId="0" applyAlignment="1" applyFont="1">
      <alignment horizontal="center" readingOrder="0" shrinkToFit="0" vertical="center" wrapText="1"/>
    </xf>
    <xf borderId="0" fillId="9" fontId="6" numFmtId="0" xfId="0" applyAlignment="1" applyFont="1">
      <alignment shrinkToFit="0" vertical="bottom" wrapText="1"/>
    </xf>
    <xf borderId="0" fillId="0" fontId="9" numFmtId="0" xfId="0" applyAlignment="1" applyFont="1">
      <alignment readingOrder="0" shrinkToFit="0" vertical="bottom" wrapText="1"/>
    </xf>
    <xf borderId="0" fillId="0" fontId="10" numFmtId="0" xfId="0" applyAlignment="1" applyFont="1">
      <alignment readingOrder="0" shrinkToFit="0" vertical="bottom" wrapText="1"/>
    </xf>
    <xf borderId="0" fillId="0" fontId="11" numFmtId="0" xfId="0" applyAlignment="1" applyFont="1">
      <alignment readingOrder="0" shrinkToFit="0" vertical="bottom" wrapText="1"/>
    </xf>
    <xf borderId="0" fillId="0" fontId="11" numFmtId="10" xfId="0" applyAlignment="1" applyFont="1" applyNumberFormat="1">
      <alignment horizontal="right" readingOrder="0" shrinkToFit="0" vertical="bottom" wrapText="1"/>
    </xf>
    <xf borderId="0" fillId="0" fontId="11" numFmtId="0" xfId="0" applyAlignment="1" applyFont="1">
      <alignment horizontal="right" readingOrder="0" shrinkToFit="0" vertical="bottom" wrapText="1"/>
    </xf>
    <xf borderId="0" fillId="0" fontId="11" numFmtId="9" xfId="0" applyAlignment="1" applyFont="1" applyNumberFormat="1">
      <alignment horizontal="right" readingOrder="0" shrinkToFit="0" vertical="bottom" wrapText="1"/>
    </xf>
    <xf borderId="0" fillId="9" fontId="11" numFmtId="0" xfId="0" applyAlignment="1" applyFont="1">
      <alignment shrinkToFit="0" vertical="bottom" wrapText="1"/>
    </xf>
    <xf borderId="0" fillId="0" fontId="11" numFmtId="0" xfId="0" applyAlignment="1" applyFont="1">
      <alignment shrinkToFit="0" vertical="bottom" wrapText="1"/>
    </xf>
    <xf borderId="0" fillId="0" fontId="11" numFmtId="9" xfId="0" applyAlignment="1" applyFont="1" applyNumberFormat="1">
      <alignment horizontal="right" shrinkToFit="0" vertical="bottom" wrapText="1"/>
    </xf>
    <xf borderId="0" fillId="9" fontId="1" numFmtId="0" xfId="0" applyAlignment="1" applyFont="1">
      <alignment horizontal="right" shrinkToFit="0" wrapText="1"/>
    </xf>
    <xf borderId="0" fillId="0" fontId="1" numFmtId="0" xfId="0" applyAlignment="1" applyFont="1">
      <alignment readingOrder="0" shrinkToFit="0" wrapText="1"/>
    </xf>
    <xf borderId="0" fillId="5" fontId="2" numFmtId="0" xfId="0" applyAlignment="1" applyFont="1">
      <alignment readingOrder="0" shrinkToFit="0" wrapText="1"/>
    </xf>
    <xf borderId="0" fillId="5" fontId="1" numFmtId="0" xfId="0" applyAlignment="1" applyFont="1">
      <alignment readingOrder="0" shrinkToFit="0" wrapText="1"/>
    </xf>
    <xf borderId="0" fillId="15" fontId="2" numFmtId="0" xfId="0" applyAlignment="1" applyFont="1">
      <alignment readingOrder="0" shrinkToFit="0" wrapText="1"/>
    </xf>
    <xf borderId="0" fillId="15" fontId="1" numFmtId="0" xfId="0" applyAlignment="1" applyFont="1">
      <alignment readingOrder="0" shrinkToFit="0" wrapText="1"/>
    </xf>
    <xf borderId="0" fillId="0" fontId="11" numFmtId="0" xfId="0" applyFont="1"/>
    <xf borderId="0" fillId="0" fontId="2" numFmtId="0" xfId="0" applyAlignment="1" applyFont="1">
      <alignment readingOrder="0" shrinkToFit="0" wrapText="1"/>
    </xf>
    <xf borderId="0" fillId="15" fontId="1" numFmtId="0" xfId="0" applyAlignment="1" applyFont="1">
      <alignment shrinkToFit="0" wrapText="1"/>
    </xf>
    <xf borderId="0" fillId="15" fontId="5" numFmtId="0" xfId="0" applyAlignment="1" applyFont="1">
      <alignment horizontal="left" readingOrder="0" shrinkToFit="0" wrapText="1"/>
    </xf>
    <xf borderId="0" fillId="0" fontId="12" numFmtId="0" xfId="0" applyAlignment="1" applyFont="1">
      <alignment readingOrder="0" shrinkToFit="0" wrapText="0"/>
    </xf>
    <xf borderId="0" fillId="17" fontId="11" numFmtId="10" xfId="0" applyAlignment="1" applyFill="1" applyFont="1" applyNumberFormat="1">
      <alignment horizontal="right" readingOrder="0" shrinkToFit="0" vertical="bottom" wrapText="1"/>
    </xf>
    <xf borderId="0" fillId="15" fontId="1" numFmtId="10" xfId="0" applyAlignment="1" applyFont="1" applyNumberFormat="1">
      <alignment readingOrder="0" shrinkToFit="0" wrapText="1"/>
    </xf>
    <xf borderId="0" fillId="18" fontId="1" numFmtId="0" xfId="0" applyAlignment="1" applyFill="1" applyFont="1">
      <alignment readingOrder="0" shrinkToFit="0" wrapText="1"/>
    </xf>
    <xf borderId="0" fillId="0" fontId="2" numFmtId="0" xfId="0" applyAlignment="1" applyFont="1">
      <alignment horizontal="center" readingOrder="0" shrinkToFit="0" vertical="center" wrapText="1"/>
    </xf>
    <xf borderId="0" fillId="15" fontId="1" numFmtId="0" xfId="0" applyAlignment="1" applyFont="1">
      <alignment readingOrder="0" shrinkToFit="0" wrapText="1"/>
    </xf>
    <xf borderId="0" fillId="19" fontId="2" numFmtId="0" xfId="0" applyAlignment="1" applyFill="1" applyFont="1">
      <alignment horizontal="center" readingOrder="0" shrinkToFit="0" vertical="center" wrapText="1"/>
    </xf>
    <xf borderId="0" fillId="9" fontId="1" numFmtId="0" xfId="0" applyAlignment="1" applyFont="1">
      <alignment readingOrder="0" shrinkToFit="0" wrapText="1"/>
    </xf>
    <xf borderId="0" fillId="9" fontId="1" numFmtId="0" xfId="0" applyAlignment="1" applyFont="1">
      <alignment readingOrder="0" shrinkToFit="0" wrapText="1"/>
    </xf>
    <xf borderId="0" fillId="20" fontId="1" numFmtId="0" xfId="0" applyAlignment="1" applyFill="1" applyFont="1">
      <alignment readingOrder="0" shrinkToFit="0" wrapText="1"/>
    </xf>
    <xf borderId="0" fillId="9" fontId="1" numFmtId="0" xfId="0" applyAlignment="1" applyFont="1">
      <alignment horizontal="right" readingOrder="0" shrinkToFit="0" vertical="center" wrapText="1"/>
    </xf>
    <xf borderId="0" fillId="20" fontId="2" numFmtId="0" xfId="0" applyAlignment="1" applyFont="1">
      <alignment horizontal="center" readingOrder="0" shrinkToFit="0" vertical="center" wrapText="1"/>
    </xf>
    <xf borderId="0" fillId="12" fontId="1" numFmtId="0" xfId="0" applyAlignment="1" applyFont="1">
      <alignment shrinkToFit="0" wrapText="1"/>
    </xf>
    <xf borderId="0" fillId="12" fontId="2" numFmtId="0" xfId="0" applyAlignment="1" applyFont="1">
      <alignment shrinkToFit="0" wrapText="1"/>
    </xf>
    <xf borderId="0" fillId="21" fontId="1" numFmtId="0" xfId="0" applyAlignment="1" applyFill="1" applyFont="1">
      <alignment shrinkToFit="0" wrapText="1"/>
    </xf>
    <xf borderId="0" fillId="22" fontId="13" numFmtId="0" xfId="0" applyAlignment="1" applyFill="1" applyFont="1">
      <alignment readingOrder="0"/>
    </xf>
    <xf borderId="0" fillId="0" fontId="1" numFmtId="2" xfId="0" applyAlignment="1" applyFont="1" applyNumberFormat="1">
      <alignment readingOrder="0" shrinkToFit="0" wrapText="1"/>
    </xf>
    <xf borderId="0" fillId="0" fontId="1" numFmtId="2" xfId="0" applyAlignment="1" applyFont="1" applyNumberFormat="1">
      <alignment shrinkToFit="0" wrapText="1"/>
    </xf>
    <xf borderId="0" fillId="0" fontId="1" numFmtId="164" xfId="0" applyAlignment="1" applyFont="1" applyNumberFormat="1">
      <alignment shrinkToFit="0" wrapText="1"/>
    </xf>
    <xf borderId="0" fillId="7" fontId="1" numFmtId="0" xfId="0" applyAlignment="1" applyFont="1">
      <alignment shrinkToFit="0" wrapText="1"/>
    </xf>
    <xf borderId="0" fillId="22" fontId="13" numFmtId="0" xfId="0" applyFont="1"/>
    <xf borderId="0" fillId="5" fontId="14" numFmtId="0" xfId="0" applyAlignment="1" applyFont="1">
      <alignment horizontal="left" readingOrder="0" shrinkToFit="0" wrapText="1"/>
    </xf>
    <xf borderId="0" fillId="21" fontId="2"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0.xml"/><Relationship Id="rId3"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www.ergo.lt/assets/Uploads/PrivateServicesFiles/ERGO-universalaus-gyvybes-draudimo-kainorastis.pdf" TargetMode="External"/><Relationship Id="rId3" Type="http://schemas.openxmlformats.org/officeDocument/2006/relationships/hyperlink" Target="https://www.ergo.lt/assets/Uploads/PrivateServicesFiles/Pagrindines-informacijos-dokumentas-periodines-imokos6.pdf" TargetMode="External"/><Relationship Id="rId4" Type="http://schemas.openxmlformats.org/officeDocument/2006/relationships/hyperlink" Target="https://www.compensalife.eu/pdf/LT/factsheets/KID_LU0823434237_lt.pdf" TargetMode="External"/><Relationship Id="rId5" Type="http://schemas.openxmlformats.org/officeDocument/2006/relationships/hyperlink" Target="https://www.compensalife.eu/pdf/LT/factsheets/KID_LU0823434237_lt.pdf" TargetMode="External"/><Relationship Id="rId6" Type="http://schemas.openxmlformats.org/officeDocument/2006/relationships/drawing" Target="../drawings/drawing4.xml"/><Relationship Id="rId7"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5.xml"/><Relationship Id="rId3"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7.xml"/><Relationship Id="rId3"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8.xml"/><Relationship Id="rId3"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9.xml"/><Relationship Id="rId3"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3.0" topLeftCell="D1" activePane="topRight" state="frozen"/>
      <selection activeCell="E2" sqref="E2" pane="topRight"/>
    </sheetView>
  </sheetViews>
  <sheetFormatPr customHeight="1" defaultColWidth="12.63" defaultRowHeight="15.75"/>
  <cols>
    <col customWidth="1" min="1" max="1" width="1.5"/>
    <col customWidth="1" min="2" max="2" width="1.25"/>
    <col customWidth="1" min="3" max="3" width="9.38"/>
    <col customWidth="1" min="4" max="4" width="22.63"/>
    <col customWidth="1" min="5" max="5" width="22.13"/>
    <col customWidth="1" min="6" max="6" width="21.25"/>
    <col customWidth="1" min="7" max="7" width="21.38"/>
    <col customWidth="1" min="8" max="10" width="20.75"/>
    <col customWidth="1" min="11" max="11" width="20.88"/>
    <col customWidth="1" min="12" max="15" width="24.0"/>
    <col customWidth="1" min="16" max="16" width="2.13"/>
  </cols>
  <sheetData>
    <row r="1">
      <c r="A1" s="1"/>
      <c r="B1" s="1"/>
      <c r="C1" s="2"/>
      <c r="D1" s="3" t="s">
        <v>0</v>
      </c>
      <c r="E1" s="3" t="s">
        <v>0</v>
      </c>
      <c r="F1" s="4" t="s">
        <v>1</v>
      </c>
      <c r="G1" s="4" t="s">
        <v>1</v>
      </c>
      <c r="H1" s="3" t="s">
        <v>0</v>
      </c>
      <c r="I1" s="3" t="s">
        <v>0</v>
      </c>
      <c r="J1" s="4" t="s">
        <v>1</v>
      </c>
      <c r="K1" s="4" t="s">
        <v>1</v>
      </c>
      <c r="L1" s="3" t="s">
        <v>2</v>
      </c>
      <c r="M1" s="3" t="s">
        <v>2</v>
      </c>
      <c r="N1" s="5" t="s">
        <v>0</v>
      </c>
      <c r="O1" s="5" t="s">
        <v>0</v>
      </c>
      <c r="P1" s="6"/>
    </row>
    <row r="2">
      <c r="C2" s="7"/>
      <c r="D2" s="8" t="s">
        <v>3</v>
      </c>
      <c r="E2" s="8" t="s">
        <v>4</v>
      </c>
      <c r="F2" s="9" t="s">
        <v>3</v>
      </c>
      <c r="G2" s="9" t="s">
        <v>4</v>
      </c>
      <c r="H2" s="8" t="s">
        <v>3</v>
      </c>
      <c r="I2" s="8" t="s">
        <v>4</v>
      </c>
      <c r="J2" s="9" t="s">
        <v>3</v>
      </c>
      <c r="K2" s="9" t="s">
        <v>4</v>
      </c>
      <c r="L2" s="8"/>
      <c r="M2" s="8"/>
      <c r="N2" s="10" t="s">
        <v>3</v>
      </c>
      <c r="O2" s="10" t="s">
        <v>4</v>
      </c>
      <c r="P2" s="11"/>
    </row>
    <row r="3">
      <c r="A3" s="1"/>
      <c r="B3" s="1"/>
      <c r="C3" s="2"/>
      <c r="D3" s="12" t="s">
        <v>5</v>
      </c>
      <c r="E3" s="12" t="s">
        <v>5</v>
      </c>
      <c r="F3" s="12" t="s">
        <v>5</v>
      </c>
      <c r="G3" s="12" t="s">
        <v>5</v>
      </c>
      <c r="H3" s="12" t="s">
        <v>5</v>
      </c>
      <c r="I3" s="12" t="s">
        <v>5</v>
      </c>
      <c r="J3" s="12" t="s">
        <v>5</v>
      </c>
      <c r="K3" s="12" t="s">
        <v>5</v>
      </c>
      <c r="L3" s="12" t="s">
        <v>6</v>
      </c>
      <c r="M3" s="12" t="s">
        <v>6</v>
      </c>
      <c r="N3" s="12" t="s">
        <v>7</v>
      </c>
      <c r="O3" s="12" t="s">
        <v>7</v>
      </c>
      <c r="P3" s="6"/>
    </row>
    <row r="4">
      <c r="C4" s="13" t="s">
        <v>8</v>
      </c>
      <c r="D4" s="14">
        <f>'detali informacija'!$L$4</f>
        <v>0.1416</v>
      </c>
      <c r="E4" s="14">
        <f>'detali informacija'!$L$4</f>
        <v>0.1416</v>
      </c>
      <c r="F4" s="14">
        <f>'detali informacija'!$L$4</f>
        <v>0.1416</v>
      </c>
      <c r="G4" s="14">
        <f>'detali informacija'!$L$4</f>
        <v>0.1416</v>
      </c>
      <c r="H4" s="14">
        <f>'detali informacija'!$L$4</f>
        <v>0.1416</v>
      </c>
      <c r="I4" s="14">
        <f>'detali informacija'!$L$4</f>
        <v>0.1416</v>
      </c>
      <c r="J4" s="14">
        <f>'detali informacija'!$L$4</f>
        <v>0.1416</v>
      </c>
      <c r="K4" s="14">
        <f>'detali informacija'!$L$4</f>
        <v>0.1416</v>
      </c>
      <c r="L4" s="14">
        <f>'detali informacija'!$O$4</f>
        <v>0.1459</v>
      </c>
      <c r="M4" s="14">
        <f>'detali informacija'!$O$4</f>
        <v>0.1459</v>
      </c>
      <c r="N4" s="14">
        <f>'prielaidos (extra)'!D3</f>
        <v>0.1465</v>
      </c>
      <c r="O4" s="14">
        <f>'prielaidos (extra)'!D3</f>
        <v>0.1465</v>
      </c>
      <c r="P4" s="11"/>
    </row>
    <row r="5" ht="6.75" customHeight="1">
      <c r="D5" s="15"/>
      <c r="E5" s="15"/>
      <c r="F5" s="15"/>
      <c r="G5" s="15"/>
      <c r="H5" s="15"/>
      <c r="I5" s="15"/>
      <c r="J5" s="15"/>
      <c r="K5" s="15"/>
      <c r="L5" s="15"/>
      <c r="M5" s="15"/>
      <c r="N5" s="15"/>
      <c r="O5" s="15"/>
      <c r="P5" s="11"/>
    </row>
    <row r="6">
      <c r="A6" s="1"/>
      <c r="B6" s="1"/>
      <c r="D6" s="15" t="s">
        <v>9</v>
      </c>
      <c r="E6" s="15" t="s">
        <v>9</v>
      </c>
      <c r="F6" s="15" t="s">
        <v>10</v>
      </c>
      <c r="G6" s="15" t="s">
        <v>10</v>
      </c>
      <c r="H6" s="15" t="s">
        <v>11</v>
      </c>
      <c r="I6" s="15" t="s">
        <v>11</v>
      </c>
      <c r="J6" s="15" t="s">
        <v>12</v>
      </c>
      <c r="K6" s="15" t="s">
        <v>12</v>
      </c>
      <c r="L6" s="15" t="s">
        <v>13</v>
      </c>
      <c r="M6" s="15" t="s">
        <v>14</v>
      </c>
      <c r="N6" s="15" t="s">
        <v>9</v>
      </c>
      <c r="O6" s="15" t="s">
        <v>9</v>
      </c>
      <c r="P6" s="6"/>
    </row>
    <row r="7">
      <c r="D7" s="16"/>
      <c r="E7" s="16"/>
      <c r="F7" s="16"/>
      <c r="G7" s="16"/>
      <c r="H7" s="16"/>
      <c r="I7" s="16"/>
      <c r="J7" s="16"/>
      <c r="K7" s="16"/>
      <c r="L7" s="16"/>
      <c r="M7" s="16"/>
      <c r="N7" s="16"/>
      <c r="O7" s="16"/>
      <c r="P7" s="11"/>
    </row>
    <row r="8" ht="8.25" customHeight="1">
      <c r="C8" s="17"/>
      <c r="P8" s="11"/>
    </row>
    <row r="9">
      <c r="C9" s="17">
        <v>1.0</v>
      </c>
      <c r="D9" s="18">
        <f>'detali informacija'!W21</f>
        <v>287.6832</v>
      </c>
      <c r="E9" s="18">
        <f>'informacija be GPM lengvatos'!W21</f>
        <v>287.6832</v>
      </c>
      <c r="F9" s="19" t="str">
        <f>'detali informacija'!AC21</f>
        <v/>
      </c>
      <c r="G9" s="19"/>
      <c r="H9" s="20">
        <f>'informacija (kai 1,5 metų 40%) '!W21</f>
        <v>261.21984</v>
      </c>
      <c r="I9" s="18">
        <f>Sheet5!W21</f>
        <v>287.6832</v>
      </c>
      <c r="J9" s="19"/>
      <c r="K9" s="19"/>
      <c r="L9" s="21">
        <f>'detali informacija'!W56</f>
        <v>378.58086</v>
      </c>
      <c r="M9" s="22">
        <f>'detali informacija kai ETF pirk'!V21</f>
        <v>460.39812</v>
      </c>
      <c r="N9" s="20">
        <f>'detali informacija (extra)'!W21</f>
        <v>355.15536</v>
      </c>
      <c r="O9" s="20">
        <f>'detali informacija be GPM (extr'!W21</f>
        <v>365.9628</v>
      </c>
      <c r="P9" s="11"/>
    </row>
    <row r="10">
      <c r="C10" s="17">
        <v>2.0</v>
      </c>
      <c r="D10" s="18">
        <f>'detali informacija'!W22</f>
        <v>569.7751411</v>
      </c>
      <c r="E10" s="18">
        <f>'informacija be GPM lengvatos'!W22</f>
        <v>596.2385011</v>
      </c>
      <c r="F10" s="19" t="str">
        <f>'detali informacija'!AC22</f>
        <v/>
      </c>
      <c r="G10" s="19"/>
      <c r="H10" s="20">
        <f>'informacija (kai 1,5 metų 40%) '!W22</f>
        <v>750.5322493</v>
      </c>
      <c r="I10" s="18">
        <f>Sheet5!W22</f>
        <v>692.1329011</v>
      </c>
      <c r="J10" s="19"/>
      <c r="K10" s="19"/>
      <c r="L10" s="21">
        <f>'detali informacija'!W57</f>
        <v>803.2049675</v>
      </c>
      <c r="M10" s="22">
        <f>'detali informacija kai ETF pirk'!V22</f>
        <v>978.7766257</v>
      </c>
      <c r="N10" s="20">
        <f>'detali informacija (extra)'!W22</f>
        <v>820.1245802</v>
      </c>
      <c r="O10" s="20">
        <f>'detali informacija be GPM (extr'!W22</f>
        <v>747.0167502</v>
      </c>
      <c r="P10" s="11"/>
    </row>
    <row r="11">
      <c r="C11" s="17">
        <v>3.0</v>
      </c>
      <c r="D11" s="18">
        <f>'detali informacija'!W23</f>
        <v>903.7057011</v>
      </c>
      <c r="E11" s="18">
        <f>'informacija be GPM lengvatos'!W23</f>
        <v>948.4852329</v>
      </c>
      <c r="F11" s="19" t="str">
        <f>'detali informacija'!AC23</f>
        <v/>
      </c>
      <c r="G11" s="19"/>
      <c r="H11" s="21">
        <f>'informacija (kai 1,5 metų 40%) '!W23</f>
        <v>1328.697248</v>
      </c>
      <c r="I11" s="18">
        <f>Sheet5!W23</f>
        <v>1240.15764</v>
      </c>
      <c r="J11" s="19"/>
      <c r="K11" s="19"/>
      <c r="L11" s="23">
        <f>'detali informacija'!W58</f>
        <v>1280.590032</v>
      </c>
      <c r="M11" s="22">
        <f>'detali informacija kai ETF pirk'!V23</f>
        <v>1563.594855</v>
      </c>
      <c r="N11" s="20">
        <f>'detali informacija (extra)'!W23</f>
        <v>1269.211791</v>
      </c>
      <c r="O11" s="20">
        <f>'detali informacija be GPM (extr'!W23</f>
        <v>1183.895104</v>
      </c>
      <c r="P11" s="11"/>
    </row>
    <row r="12">
      <c r="C12" s="17">
        <v>4.0</v>
      </c>
      <c r="D12" s="18">
        <f>'detali informacija'!W24</f>
        <v>1515.45446</v>
      </c>
      <c r="E12" s="18">
        <f>'informacija be GPM lengvatos'!W24</f>
        <v>1532.809462</v>
      </c>
      <c r="F12" s="19" t="str">
        <f>'detali informacija'!AC24</f>
        <v/>
      </c>
      <c r="G12" s="19"/>
      <c r="H12" s="21">
        <f>'informacija (kai 1,5 metų 40%) '!W24</f>
        <v>1965.131089</v>
      </c>
      <c r="I12" s="23">
        <f>Sheet5!W24</f>
        <v>1837.915279</v>
      </c>
      <c r="J12" s="19"/>
      <c r="K12" s="19"/>
      <c r="L12" s="20">
        <f>'detali informacija'!W59</f>
        <v>1818.433878</v>
      </c>
      <c r="M12" s="22">
        <f>'detali informacija kai ETF pirk'!V24</f>
        <v>2224.546365</v>
      </c>
      <c r="N12" s="20">
        <f>'detali informacija (extra)'!W24</f>
        <v>1909.415381</v>
      </c>
      <c r="O12" s="20">
        <f>'detali informacija be GPM (extr'!W24</f>
        <v>1782.291836</v>
      </c>
      <c r="P12" s="11"/>
    </row>
    <row r="13">
      <c r="C13" s="17">
        <v>5.0</v>
      </c>
      <c r="D13" s="18">
        <f>'detali informacija'!W25</f>
        <v>2206.863057</v>
      </c>
      <c r="E13" s="18">
        <f>'informacija be GPM lengvatos'!W25</f>
        <v>2184.892901</v>
      </c>
      <c r="F13" s="19" t="str">
        <f>'detali informacija'!AC25</f>
        <v/>
      </c>
      <c r="G13" s="19"/>
      <c r="H13" s="21">
        <f>'informacija (kai 1,5 metų 40%) '!W25</f>
        <v>2690.252958</v>
      </c>
      <c r="I13" s="23">
        <f>Sheet5!W25</f>
        <v>2507.996795</v>
      </c>
      <c r="J13" s="19"/>
      <c r="K13" s="19"/>
      <c r="L13" s="20">
        <f>'detali informacija'!W60</f>
        <v>2425.557441</v>
      </c>
      <c r="M13" s="22">
        <f>'detali informacija kai ETF pirk'!V25</f>
        <v>2972.738999</v>
      </c>
      <c r="N13" s="20">
        <f>'detali informacija (extra)'!W25</f>
        <v>2631.777694</v>
      </c>
      <c r="O13" s="20">
        <f>'detali informacija be GPM (extr'!W25</f>
        <v>2446.03605</v>
      </c>
      <c r="P13" s="11"/>
    </row>
    <row r="14">
      <c r="C14" s="17">
        <v>6.0</v>
      </c>
      <c r="D14" s="18">
        <f>'detali informacija'!W26</f>
        <v>2969.187773</v>
      </c>
      <c r="E14" s="18">
        <f>'informacija be GPM lengvatos'!W26</f>
        <v>2895.185648</v>
      </c>
      <c r="F14" s="19" t="str">
        <f>'detali informacija'!AC26</f>
        <v/>
      </c>
      <c r="G14" s="19"/>
      <c r="H14" s="21">
        <f>'informacija (kai 1,5 metų 40%) '!W26</f>
        <v>3519.241524</v>
      </c>
      <c r="I14" s="23">
        <f>Sheet5!W26</f>
        <v>3264.041053</v>
      </c>
      <c r="J14" s="19"/>
      <c r="K14" s="19"/>
      <c r="L14" s="20">
        <f>'detali informacija'!W61</f>
        <v>3112.068631</v>
      </c>
      <c r="M14" s="22">
        <f>'detali informacija kai ETF pirk'!V26</f>
        <v>3820.901239</v>
      </c>
      <c r="N14" s="20">
        <f>'detali informacija (extra)'!W26</f>
        <v>3461.196686</v>
      </c>
      <c r="O14" s="20">
        <f>'detali informacija be GPM (extr'!W26</f>
        <v>3197.789292</v>
      </c>
      <c r="P14" s="11"/>
    </row>
    <row r="15">
      <c r="C15" s="17">
        <v>7.0</v>
      </c>
      <c r="D15" s="18">
        <f>'detali informacija'!W27</f>
        <v>3840.647109</v>
      </c>
      <c r="E15" s="18">
        <f>'informacija be GPM lengvatos'!W27</f>
        <v>3697.135048</v>
      </c>
      <c r="F15" s="19" t="str">
        <f>'detali informacija'!AC27</f>
        <v/>
      </c>
      <c r="G15" s="19"/>
      <c r="H15" s="21">
        <f>'informacija (kai 1,5 metų 40%) '!W27</f>
        <v>4464.588375</v>
      </c>
      <c r="I15" s="23">
        <f>Sheet5!W27</f>
        <v>4118.220378</v>
      </c>
      <c r="J15" s="19"/>
      <c r="K15" s="19"/>
      <c r="L15" s="20">
        <f>'detali informacija'!W62</f>
        <v>3889.550105</v>
      </c>
      <c r="M15" s="22">
        <f>'detali informacija kai ETF pirk'!V27</f>
        <v>4783.61865</v>
      </c>
      <c r="N15" s="20">
        <f>'detali informacija (extra)'!W27</f>
        <v>4413.356161</v>
      </c>
      <c r="O15" s="20">
        <f>'detali informacija be GPM (extr'!W27</f>
        <v>4050.444883</v>
      </c>
      <c r="P15" s="11"/>
    </row>
    <row r="16">
      <c r="C16" s="17">
        <v>8.0</v>
      </c>
      <c r="D16" s="18">
        <f>'detali informacija'!W28</f>
        <v>4832.602318</v>
      </c>
      <c r="E16" s="18">
        <f>'informacija be GPM lengvatos'!W28</f>
        <v>4602.761369</v>
      </c>
      <c r="F16" s="19" t="str">
        <f>'detali informacija'!AC28</f>
        <v/>
      </c>
      <c r="G16" s="19"/>
      <c r="H16" s="21">
        <f>'informacija (kai 1,5 metų 40%) '!W28</f>
        <v>5539.759552</v>
      </c>
      <c r="I16" s="23">
        <f>Sheet5!W28</f>
        <v>5081.164969</v>
      </c>
      <c r="J16" s="19"/>
      <c r="K16" s="19"/>
      <c r="L16" s="20">
        <f>'detali informacija'!W63</f>
        <v>4771.274425</v>
      </c>
      <c r="M16" s="22">
        <f>'detali informacija kai ETF pirk'!V28</f>
        <v>5877.604831</v>
      </c>
      <c r="N16" s="20">
        <f>'detali informacija (extra)'!W28</f>
        <v>5506.237598</v>
      </c>
      <c r="O16" s="20">
        <f>'detali informacija be GPM (extr'!W28</f>
        <v>5018.785018</v>
      </c>
      <c r="P16" s="11"/>
    </row>
    <row r="17">
      <c r="C17" s="17">
        <v>9.0</v>
      </c>
      <c r="D17" s="18">
        <f>'detali informacija'!W29</f>
        <v>5960.726198</v>
      </c>
      <c r="E17" s="18">
        <f>'informacija be GPM lengvatos'!W29</f>
        <v>5623.086254</v>
      </c>
      <c r="F17" s="19" t="str">
        <f>'detali informacija'!AC29</f>
        <v/>
      </c>
      <c r="G17" s="19"/>
      <c r="H17" s="21">
        <f>'informacija (kai 1,5 metų 40%) '!W29</f>
        <v>6762.426785</v>
      </c>
      <c r="I17" s="23">
        <f>Sheet5!W29</f>
        <v>6166.610305</v>
      </c>
      <c r="J17" s="19"/>
      <c r="K17" s="19"/>
      <c r="L17" s="18">
        <f>'detali informacija'!W64</f>
        <v>5772.450623</v>
      </c>
      <c r="M17" s="22">
        <f>'detali informacija kai ETF pirk'!V29</f>
        <v>7122.011896</v>
      </c>
      <c r="N17" s="20">
        <f>'detali informacija (extra)'!W29</f>
        <v>6760.456767</v>
      </c>
      <c r="O17" s="20">
        <f>'detali informacija be GPM (extr'!W29</f>
        <v>6119.757484</v>
      </c>
      <c r="P17" s="11"/>
    </row>
    <row r="18">
      <c r="C18" s="17">
        <v>10.0</v>
      </c>
      <c r="D18" s="18">
        <f>'detali informacija'!W30</f>
        <v>7243.554072</v>
      </c>
      <c r="E18" s="18">
        <f>'informacija be GPM lengvatos'!W30</f>
        <v>6773.722509</v>
      </c>
      <c r="F18" s="19" t="str">
        <f>'detali informacija'!AC30</f>
        <v/>
      </c>
      <c r="G18" s="19"/>
      <c r="H18" s="20">
        <f>'informacija (kai 1,5 metų 40%) '!W30</f>
        <v>8152.667284</v>
      </c>
      <c r="I18" s="23">
        <f>Sheet5!W30</f>
        <v>7391.231228</v>
      </c>
      <c r="J18" s="19"/>
      <c r="K18" s="19"/>
      <c r="L18" s="18">
        <f>'detali informacija'!W65</f>
        <v>6910.506729</v>
      </c>
      <c r="M18" s="22">
        <f>'detali informacija kai ETF pirk'!V30</f>
        <v>8538.786252</v>
      </c>
      <c r="N18" s="21">
        <f>'detali informacija (extra)'!W30</f>
        <v>8195.235764</v>
      </c>
      <c r="O18" s="20">
        <f>'detali informacija be GPM (extr'!W30</f>
        <v>7372.792915</v>
      </c>
      <c r="P18" s="11"/>
    </row>
    <row r="19">
      <c r="C19" s="17">
        <v>11.0</v>
      </c>
      <c r="D19" s="18">
        <f>'detali informacija'!W31</f>
        <v>9422.522703</v>
      </c>
      <c r="E19" s="18">
        <f>'informacija be GPM lengvatos'!W31</f>
        <v>8681.656657</v>
      </c>
      <c r="F19" s="18">
        <f>'detali informacija'!X31</f>
        <v>10262.5227</v>
      </c>
      <c r="G19" s="18">
        <f>'informacija be GPM lengvatos (p'!X31</f>
        <v>8681.656657</v>
      </c>
      <c r="H19" s="20">
        <f>'informacija (kai 1,5 metų 40%) '!W31</f>
        <v>10620.81315</v>
      </c>
      <c r="I19" s="18">
        <f>Sheet5!W31</f>
        <v>9507.026308</v>
      </c>
      <c r="J19" s="21">
        <f>'informacija (kai 1,5 metų 40%) '!X31</f>
        <v>11460.81315</v>
      </c>
      <c r="K19" s="18">
        <f>Sheet5!X31</f>
        <v>9507.026308</v>
      </c>
      <c r="L19" s="18">
        <f>'detali informacija'!W66</f>
        <v>8205.413521</v>
      </c>
      <c r="M19" s="22">
        <f>'detali informacija kai ETF pirk'!V31</f>
        <v>10153.07629</v>
      </c>
      <c r="N19" s="20">
        <f>'detali informacija (extra)'!W31</f>
        <v>10738.70398</v>
      </c>
      <c r="O19" s="23">
        <f>'detali informacija be GPM (extr'!W31</f>
        <v>9537.845337</v>
      </c>
      <c r="P19" s="11"/>
    </row>
    <row r="20">
      <c r="C20" s="17">
        <v>12.0</v>
      </c>
      <c r="D20" s="18">
        <f>'detali informacija'!W32</f>
        <v>11299.31965</v>
      </c>
      <c r="E20" s="18">
        <f>'informacija be GPM lengvatos'!W32</f>
        <v>10333.2891</v>
      </c>
      <c r="F20" s="18">
        <f>'detali informacija'!X32</f>
        <v>12223.31965</v>
      </c>
      <c r="G20" s="18">
        <f>'informacija be GPM lengvatos (p'!X32</f>
        <v>10333.2891</v>
      </c>
      <c r="H20" s="20">
        <f>'informacija (kai 1,5 metų 40%) '!W32</f>
        <v>12660.72177</v>
      </c>
      <c r="I20" s="18">
        <f>Sheet5!W32</f>
        <v>11271.00833</v>
      </c>
      <c r="J20" s="21">
        <f>'informacija (kai 1,5 metų 40%) '!X32</f>
        <v>13584.72177</v>
      </c>
      <c r="K20" s="18">
        <f>Sheet5!X32</f>
        <v>11271.00833</v>
      </c>
      <c r="L20" s="18">
        <f>'detali informacija'!W67</f>
        <v>9680.055514</v>
      </c>
      <c r="M20" s="22">
        <f>'detali informacija kai ETF pirk'!V32</f>
        <v>11993.69954</v>
      </c>
      <c r="N20" s="20">
        <f>'detali informacija (extra)'!W32</f>
        <v>12865.10019</v>
      </c>
      <c r="O20" s="23">
        <f>'detali informacija be GPM (extr'!W32</f>
        <v>11378.14728</v>
      </c>
      <c r="P20" s="11"/>
    </row>
    <row r="21">
      <c r="C21" s="17">
        <v>13.0</v>
      </c>
      <c r="D21" s="18">
        <f>'detali informacija'!W33</f>
        <v>13443.0209</v>
      </c>
      <c r="E21" s="18">
        <f>'informacija be GPM lengvatos'!W33</f>
        <v>12209.74228</v>
      </c>
      <c r="F21" s="18">
        <f>'detali informacija'!X33</f>
        <v>14451.0209</v>
      </c>
      <c r="G21" s="18">
        <f>'informacija be GPM lengvatos (p'!X33</f>
        <v>12209.74228</v>
      </c>
      <c r="H21" s="20">
        <f>'informacija (kai 1,5 metų 40%) '!W33</f>
        <v>14989.73752</v>
      </c>
      <c r="I21" s="18">
        <f>Sheet5!W33</f>
        <v>13275.10415</v>
      </c>
      <c r="J21" s="21">
        <f>'informacija (kai 1,5 metų 40%) '!X33</f>
        <v>15997.73752</v>
      </c>
      <c r="K21" s="18">
        <f>Sheet5!X33</f>
        <v>13275.10415</v>
      </c>
      <c r="L21" s="18">
        <f>'detali informacija'!W68</f>
        <v>11360.65607</v>
      </c>
      <c r="M21" s="22">
        <f>'detali informacija kai ETF pirk'!V33</f>
        <v>14093.67802</v>
      </c>
      <c r="N21" s="20">
        <f>'detali informacija (extra)'!W33</f>
        <v>15303.15519</v>
      </c>
      <c r="O21" s="23">
        <f>'detali informacija be GPM (extr'!W33</f>
        <v>13487.44072</v>
      </c>
      <c r="P21" s="11"/>
    </row>
    <row r="22">
      <c r="C22" s="17">
        <v>14.0</v>
      </c>
      <c r="D22" s="18">
        <f>'detali informacija'!W34</f>
        <v>15889.95757</v>
      </c>
      <c r="E22" s="18">
        <f>'informacija be GPM lengvatos'!W34</f>
        <v>14341.61886</v>
      </c>
      <c r="F22" s="18">
        <f>'detali informacija'!X34</f>
        <v>16981.95757</v>
      </c>
      <c r="G22" s="18">
        <f>'informacija be GPM lengvatos (p'!X34</f>
        <v>14341.61886</v>
      </c>
      <c r="H22" s="20">
        <f>'informacija (kai 1,5 metų 40%) '!W34</f>
        <v>17647.21374</v>
      </c>
      <c r="I22" s="18">
        <f>Sheet5!W34</f>
        <v>15551.99814</v>
      </c>
      <c r="J22" s="21">
        <f>'informacija (kai 1,5 metų 40%) '!X34</f>
        <v>18739.21374</v>
      </c>
      <c r="K22" s="18">
        <f>Sheet5!X34</f>
        <v>15551.99814</v>
      </c>
      <c r="L22" s="18">
        <f>'detali informacija'!W69</f>
        <v>13277.26455</v>
      </c>
      <c r="M22" s="22">
        <f>'detali informacija kai ETF pirk'!V34</f>
        <v>16490.85166</v>
      </c>
      <c r="N22" s="20">
        <f>'detali informacija (extra)'!W34</f>
        <v>18096.81188</v>
      </c>
      <c r="O22" s="23">
        <f>'detali informacija be GPM (extr'!W34</f>
        <v>15898.49073</v>
      </c>
      <c r="P22" s="11"/>
    </row>
    <row r="23">
      <c r="C23" s="17">
        <v>15.0</v>
      </c>
      <c r="D23" s="18">
        <f>'detali informacija'!W35</f>
        <v>18681.40614</v>
      </c>
      <c r="E23" s="18">
        <f>'informacija be GPM lengvatos'!W35</f>
        <v>16763.68717</v>
      </c>
      <c r="F23" s="18">
        <f>'detali informacija'!X35</f>
        <v>19857.40614</v>
      </c>
      <c r="G23" s="18">
        <f>'informacija be GPM lengvatos (p'!X35</f>
        <v>16763.68717</v>
      </c>
      <c r="H23" s="20">
        <f>'informacija (kai 1,5 metų 40%) '!W35</f>
        <v>20677.86058</v>
      </c>
      <c r="I23" s="18">
        <f>Sheet5!W35</f>
        <v>18138.82366</v>
      </c>
      <c r="J23" s="21">
        <f>'informacija (kai 1,5 metų 40%) '!X35</f>
        <v>21853.86058</v>
      </c>
      <c r="K23" s="18">
        <f>Sheet5!X35</f>
        <v>18138.82366</v>
      </c>
      <c r="L23" s="18">
        <f>'detali informacija'!W70</f>
        <v>15464.31451</v>
      </c>
      <c r="M23" s="22">
        <f>'detali informacija kai ETF pirk'!V35</f>
        <v>19228.58124</v>
      </c>
      <c r="N23" s="20">
        <f>'detali informacija (extra)'!W35</f>
        <v>21296.20895</v>
      </c>
      <c r="O23" s="23">
        <f>'detali informacija be GPM (extr'!W35</f>
        <v>18654.46676</v>
      </c>
      <c r="P23" s="11"/>
    </row>
    <row r="24">
      <c r="C24" s="17">
        <v>16.0</v>
      </c>
      <c r="D24" s="18">
        <f>'detali informacija'!W36</f>
        <v>21864.26168</v>
      </c>
      <c r="E24" s="18">
        <f>'informacija be GPM lengvatos'!W36</f>
        <v>19515.4482</v>
      </c>
      <c r="F24" s="18">
        <f>'detali informacija'!X36</f>
        <v>23124.26168</v>
      </c>
      <c r="G24" s="18">
        <f>'informacija be GPM lengvatos (p'!X36</f>
        <v>19515.4482</v>
      </c>
      <c r="H24" s="20">
        <f>'informacija (kai 1,5 metų 40%) '!W36</f>
        <v>24132.47415</v>
      </c>
      <c r="I24" s="18">
        <f>Sheet5!W36</f>
        <v>21077.7687</v>
      </c>
      <c r="J24" s="21">
        <f>'informacija (kai 1,5 metų 40%) '!X36</f>
        <v>25392.47415</v>
      </c>
      <c r="K24" s="18">
        <f>Sheet5!X36</f>
        <v>21077.7687</v>
      </c>
      <c r="L24" s="18">
        <f>'detali informacija'!W71</f>
        <v>17961.26336</v>
      </c>
      <c r="M24" s="22">
        <f>'detali informacija kai ETF pirk'!V36</f>
        <v>22356.55386</v>
      </c>
      <c r="N24" s="20">
        <f>'detali informacija (extra)'!W36</f>
        <v>24958.5545</v>
      </c>
      <c r="O24" s="23">
        <f>'detali informacija be GPM (extr'!W36</f>
        <v>21804.71411</v>
      </c>
      <c r="P24" s="11"/>
    </row>
    <row r="25">
      <c r="C25" s="17">
        <v>17.0</v>
      </c>
      <c r="D25" s="18">
        <f>'detali informacija'!W37</f>
        <v>25491.80266</v>
      </c>
      <c r="E25" s="18">
        <f>'informacija be GPM lengvatos'!W37</f>
        <v>22641.77981</v>
      </c>
      <c r="F25" s="18">
        <f>'detali informacija'!X37</f>
        <v>26835.80266</v>
      </c>
      <c r="G25" s="18">
        <f>'informacija be GPM lengvatos (p'!X37</f>
        <v>22641.77981</v>
      </c>
      <c r="H25" s="20">
        <f>'informacija (kai 1,5 metų 40%) '!W37</f>
        <v>28068.76493</v>
      </c>
      <c r="I25" s="18">
        <f>Sheet5!W37</f>
        <v>24416.76388</v>
      </c>
      <c r="J25" s="21">
        <f>'informacija (kai 1,5 metų 40%) '!X37</f>
        <v>29412.76493</v>
      </c>
      <c r="K25" s="18">
        <f>Sheet5!X37</f>
        <v>24416.76388</v>
      </c>
      <c r="L25" s="18">
        <f>'detali informacija'!W72</f>
        <v>20813.32534</v>
      </c>
      <c r="M25" s="22">
        <f>'detali informacija kai ETF pirk'!V37</f>
        <v>25931.70599</v>
      </c>
      <c r="N25" s="20">
        <f>'detali informacija (extra)'!W37</f>
        <v>29149.12278</v>
      </c>
      <c r="O25" s="23">
        <f>'detali informacija be GPM (extr'!W37</f>
        <v>25405.63741</v>
      </c>
      <c r="P25" s="11"/>
    </row>
    <row r="26">
      <c r="C26" s="17">
        <v>18.0</v>
      </c>
      <c r="D26" s="18">
        <f>'detali informacija'!W38</f>
        <v>29624.55977</v>
      </c>
      <c r="E26" s="18">
        <f>'informacija be GPM lengvatos'!W38</f>
        <v>26193.66868</v>
      </c>
      <c r="F26" s="18">
        <f>'detali informacija'!X38</f>
        <v>31052.55977</v>
      </c>
      <c r="G26" s="18">
        <f>'informacija be GPM lengvatos (p'!X38</f>
        <v>26193.66868</v>
      </c>
      <c r="H26" s="20">
        <f>'informacija (kai 1,5 metų 40%) '!W38</f>
        <v>32552.29898</v>
      </c>
      <c r="I26" s="18">
        <f>Sheet5!W38</f>
        <v>28210.26416</v>
      </c>
      <c r="J26" s="21">
        <f>'informacija (kai 1,5 metų 40%) '!X38</f>
        <v>33980.29898</v>
      </c>
      <c r="K26" s="18">
        <f>Sheet5!X38</f>
        <v>28210.26416</v>
      </c>
      <c r="L26" s="18">
        <f>'detali informacija'!W73</f>
        <v>24072.31147</v>
      </c>
      <c r="M26" s="22">
        <f>'detali informacija kai ETF pirk'!V38</f>
        <v>30019.28111</v>
      </c>
      <c r="N26" s="20">
        <f>'detali informacija (extra)'!W38</f>
        <v>33942.39151</v>
      </c>
      <c r="O26" s="23">
        <f>'detali informacija be GPM (extr'!W38</f>
        <v>29521.7106</v>
      </c>
      <c r="P26" s="11"/>
    </row>
    <row r="27">
      <c r="C27" s="17">
        <v>19.0</v>
      </c>
      <c r="D27" s="18">
        <f>'detali informacija'!W39</f>
        <v>34331.30322</v>
      </c>
      <c r="E27" s="18">
        <f>'informacija be GPM lengvatos'!W39</f>
        <v>30229.04181</v>
      </c>
      <c r="F27" s="18">
        <f>'detali informacija'!X39</f>
        <v>35843.30322</v>
      </c>
      <c r="G27" s="18">
        <f>'informacija be GPM lengvatos (p'!X39</f>
        <v>30229.04181</v>
      </c>
      <c r="H27" s="20">
        <f>'informacija (kai 1,5 metų 40%) '!W39</f>
        <v>37657.56722</v>
      </c>
      <c r="I27" s="18">
        <f>Sheet5!W39</f>
        <v>32520.1369</v>
      </c>
      <c r="J27" s="20">
        <f>'informacija (kai 1,5 metų 40%) '!X39</f>
        <v>39169.56722</v>
      </c>
      <c r="K27" s="18">
        <f>Sheet5!X39</f>
        <v>32520.1369</v>
      </c>
      <c r="L27" s="18">
        <f>'detali informacija'!W74</f>
        <v>27797.59198</v>
      </c>
      <c r="M27" s="22">
        <f>'detali informacija kai ETF pirk'!V39</f>
        <v>34694.04175</v>
      </c>
      <c r="N27" s="21">
        <f>'detali informacija (extra)'!W39</f>
        <v>39423.33953</v>
      </c>
      <c r="O27" s="23">
        <f>'detali informacija be GPM (extr'!W39</f>
        <v>34226.63128</v>
      </c>
      <c r="P27" s="11"/>
    </row>
    <row r="28">
      <c r="C28" s="17">
        <v>20.0</v>
      </c>
      <c r="D28" s="18">
        <f>'detali informacija'!W40</f>
        <v>39690.1642</v>
      </c>
      <c r="E28" s="18">
        <f>'informacija be GPM lengvatos'!W40</f>
        <v>34813.71121</v>
      </c>
      <c r="F28" s="18">
        <f>'detali informacija'!X40</f>
        <v>41286.1642</v>
      </c>
      <c r="G28" s="18">
        <f>'informacija be GPM lengvatos (p'!X40</f>
        <v>34813.71121</v>
      </c>
      <c r="H28" s="20">
        <f>'informacija (kai 1,5 metų 40%) '!W40</f>
        <v>43469.20031</v>
      </c>
      <c r="I28" s="18">
        <f>Sheet5!W40</f>
        <v>37416.6709</v>
      </c>
      <c r="J28" s="20">
        <f>'informacija (kai 1,5 metų 40%) '!X40</f>
        <v>45065.20031</v>
      </c>
      <c r="K28" s="18">
        <f>Sheet5!X40</f>
        <v>37416.6709</v>
      </c>
      <c r="L28" s="18">
        <f>'detali informacija'!W75</f>
        <v>32057.19921</v>
      </c>
      <c r="M28" s="22">
        <f>'detali informacija kai ETF pirk'!V40</f>
        <v>40041.65826</v>
      </c>
      <c r="N28" s="21">
        <f>'detali informacija (extra)'!W40</f>
        <v>45688.92741</v>
      </c>
      <c r="O28" s="23">
        <f>'detali informacija be GPM (extr'!W40</f>
        <v>39604.64026</v>
      </c>
      <c r="P28" s="11"/>
    </row>
    <row r="29">
      <c r="C29" s="17">
        <v>21.0</v>
      </c>
      <c r="D29" s="18">
        <f>'detali informacija'!W41</f>
        <v>45789.90915</v>
      </c>
      <c r="E29" s="18">
        <f>'informacija be GPM lengvatos'!W41</f>
        <v>40022.44728</v>
      </c>
      <c r="F29" s="18">
        <f>'detali informacija'!X41</f>
        <v>47469.90915</v>
      </c>
      <c r="G29" s="18">
        <f>'informacija be GPM lengvatos (p'!X41</f>
        <v>40022.44728</v>
      </c>
      <c r="H29" s="20">
        <f>'informacija (kai 1,5 metų 40%) '!W41</f>
        <v>50083.34887</v>
      </c>
      <c r="I29" s="18">
        <f>Sheet5!W41</f>
        <v>42979.72268</v>
      </c>
      <c r="J29" s="20">
        <f>'informacija (kai 1,5 metų 40%) '!X41</f>
        <v>51763.34887</v>
      </c>
      <c r="K29" s="18">
        <f>Sheet5!X41</f>
        <v>42979.72268</v>
      </c>
      <c r="L29" s="18">
        <f>'detali informacija'!W76</f>
        <v>36929.09143</v>
      </c>
      <c r="M29" s="22">
        <f>'detali informacija kai ETF pirk'!V41</f>
        <v>46160.30032</v>
      </c>
      <c r="N29" s="21">
        <f>'detali informacija (extra)'!W41</f>
        <v>52849.78687</v>
      </c>
      <c r="O29" s="23">
        <f>'detali informacija be GPM (extr'!W41</f>
        <v>45752.0299</v>
      </c>
      <c r="P29" s="11"/>
    </row>
    <row r="30">
      <c r="C30" s="17">
        <v>22.0</v>
      </c>
      <c r="D30" s="18">
        <f>'detali informacija'!W42</f>
        <v>52731.38744</v>
      </c>
      <c r="E30" s="18">
        <f>'informacija be GPM lengvatos'!W42</f>
        <v>45940.19817</v>
      </c>
      <c r="F30" s="18">
        <f>'detali informacija'!X42</f>
        <v>54495.38744</v>
      </c>
      <c r="G30" s="18">
        <f>'informacija be GPM lengvatos (p'!X42</f>
        <v>45940.19817</v>
      </c>
      <c r="H30" s="20">
        <f>'informacija (kai 1,5 metų 40%) '!W42</f>
        <v>57609.25156</v>
      </c>
      <c r="I30" s="18">
        <f>Sheet5!W42</f>
        <v>49300.01884</v>
      </c>
      <c r="J30" s="20">
        <f>'informacija (kai 1,5 metų 40%) '!X42</f>
        <v>59373.25156</v>
      </c>
      <c r="K30" s="18">
        <f>Sheet5!X42</f>
        <v>49300.01884</v>
      </c>
      <c r="L30" s="18">
        <f>'detali informacija'!W77</f>
        <v>42502.60103</v>
      </c>
      <c r="M30" s="22">
        <f>'detali informacija kai ETF pirk'!V42</f>
        <v>53162.46056</v>
      </c>
      <c r="N30" s="21">
        <f>'detali informacija (extra)'!W42</f>
        <v>61032.14832</v>
      </c>
      <c r="O30" s="23">
        <f>'detali informacija be GPM (extr'!W42</f>
        <v>52778.86818</v>
      </c>
      <c r="P30" s="11"/>
    </row>
    <row r="31">
      <c r="C31" s="17">
        <v>23.0</v>
      </c>
      <c r="D31" s="18">
        <f>'detali informacija'!W43</f>
        <v>60629.17609</v>
      </c>
      <c r="E31" s="18">
        <f>'informacija be GPM lengvatos'!W43</f>
        <v>52663.47521</v>
      </c>
      <c r="F31" s="18">
        <f>'detali informacija'!X43</f>
        <v>62477.17609</v>
      </c>
      <c r="G31" s="18">
        <f>'informacija be GPM lengvatos (p'!X43</f>
        <v>52663.47521</v>
      </c>
      <c r="H31" s="20">
        <f>'informacija (kai 1,5 metų 40%) '!W43</f>
        <v>66171.01663</v>
      </c>
      <c r="I31" s="18">
        <f>Sheet5!W43</f>
        <v>56480.63574</v>
      </c>
      <c r="J31" s="20">
        <f>'informacija (kai 1,5 metų 40%) '!X43</f>
        <v>68019.01663</v>
      </c>
      <c r="K31" s="18">
        <f>Sheet5!X43</f>
        <v>56480.63574</v>
      </c>
      <c r="L31" s="18">
        <f>'detali informacija'!W78</f>
        <v>48880.09398</v>
      </c>
      <c r="M31" s="22">
        <f>'detali informacija kai ETF pirk'!V43</f>
        <v>61177.04427</v>
      </c>
      <c r="N31" s="21">
        <f>'detali informacija (extra)'!W43</f>
        <v>70380.04029</v>
      </c>
      <c r="O31" s="23">
        <f>'detali informacija be GPM (extr'!W43</f>
        <v>60810.96945</v>
      </c>
      <c r="P31" s="11"/>
    </row>
    <row r="32">
      <c r="C32" s="17">
        <v>24.0</v>
      </c>
      <c r="D32" s="18">
        <f>'detali informacija'!W44</f>
        <v>69613.44837</v>
      </c>
      <c r="E32" s="18">
        <f>'informacija be GPM lengvatos'!W44</f>
        <v>60301.92686</v>
      </c>
      <c r="F32" s="18">
        <f>'detali informacija'!X44</f>
        <v>71545.44837</v>
      </c>
      <c r="G32" s="18">
        <f>'informacija be GPM lengvatos (p'!X44</f>
        <v>60301.92686</v>
      </c>
      <c r="H32" s="20">
        <f>'informacija (kai 1,5 metų 40%) '!W44</f>
        <v>75909.64601</v>
      </c>
      <c r="I32" s="18">
        <f>Sheet5!W44</f>
        <v>64638.68051</v>
      </c>
      <c r="J32" s="20">
        <f>'informacija (kai 1,5 metų 40%) '!X44</f>
        <v>77841.64601</v>
      </c>
      <c r="K32" s="18">
        <f>Sheet5!X44</f>
        <v>64638.68051</v>
      </c>
      <c r="L32" s="18">
        <f>'detali informacija'!W79</f>
        <v>56178.87145</v>
      </c>
      <c r="M32" s="22">
        <f>'detali informacija kai ETF pirk'!V44</f>
        <v>70351.76405</v>
      </c>
      <c r="N32" s="21">
        <f>'detali informacija (extra)'!W44</f>
        <v>81057.79884</v>
      </c>
      <c r="O32" s="23">
        <f>'detali informacija be GPM (extr'!W44</f>
        <v>69992.14714</v>
      </c>
      <c r="P32" s="11"/>
    </row>
    <row r="33">
      <c r="C33" s="17">
        <v>25.0</v>
      </c>
      <c r="D33" s="18">
        <f>'detali informacija'!W45</f>
        <v>79832.09677</v>
      </c>
      <c r="E33" s="18">
        <f>'informacija be GPM lengvatos'!W45</f>
        <v>68980.127</v>
      </c>
      <c r="F33" s="18">
        <f>'detali informacija'!X45</f>
        <v>81848.09677</v>
      </c>
      <c r="G33" s="18">
        <f>'informacija be GPM lengvatos (p'!X45</f>
        <v>68980.127</v>
      </c>
      <c r="H33" s="20">
        <f>'informacija (kai 1,5 metų 40%) '!W45</f>
        <v>86985.33485</v>
      </c>
      <c r="I33" s="18">
        <f>Sheet5!W45</f>
        <v>73907.20095</v>
      </c>
      <c r="J33" s="20">
        <f>'informacija (kai 1,5 metų 40%) '!X45</f>
        <v>89001.33485</v>
      </c>
      <c r="K33" s="18">
        <f>Sheet5!X45</f>
        <v>73907.20095</v>
      </c>
      <c r="L33" s="18">
        <f>'detali informacija'!W80</f>
        <v>64533.34886</v>
      </c>
      <c r="M33" s="22">
        <f>'detali informacija kai ETF pirk'!V45</f>
        <v>80855.88375</v>
      </c>
      <c r="N33" s="21">
        <f>'detali informacija (extra)'!W45</f>
        <v>93252.93091</v>
      </c>
      <c r="O33" s="23">
        <f>'detali informacija be GPM (extr'!W45</f>
        <v>80486.78871</v>
      </c>
      <c r="P33" s="11"/>
    </row>
    <row r="34">
      <c r="C34" s="17">
        <v>26.0</v>
      </c>
      <c r="D34" s="18">
        <f>'detali informacija'!W46</f>
        <v>91453.14496</v>
      </c>
      <c r="E34" s="18">
        <f>'informacija be GPM lengvatos'!W46</f>
        <v>78839.60653</v>
      </c>
      <c r="F34" s="18">
        <f>'detali informacija'!X46</f>
        <v>93553.14496</v>
      </c>
      <c r="G34" s="18">
        <f>'informacija be GPM lengvatos (p'!X46</f>
        <v>78839.60653</v>
      </c>
      <c r="H34" s="20">
        <f>'informacija (kai 1,5 metų 40%) '!W46</f>
        <v>99580.0841</v>
      </c>
      <c r="I34" s="18">
        <f>Sheet5!W46</f>
        <v>84437.35535</v>
      </c>
      <c r="J34" s="20">
        <f>'informacija (kai 1,5 metų 40%) '!X46</f>
        <v>101680.0841</v>
      </c>
      <c r="K34" s="18">
        <f>Sheet5!X46</f>
        <v>84437.35535</v>
      </c>
      <c r="L34" s="18">
        <f>'detali informacija'!W81</f>
        <v>74097.55281</v>
      </c>
      <c r="M34" s="22">
        <f>'detali informacija kai ETF pirk'!V46</f>
        <v>92883.3628</v>
      </c>
      <c r="N34" s="21">
        <f>'detali informacija (extra)'!W46</f>
        <v>107179.3813</v>
      </c>
      <c r="O34" s="23">
        <f>'detali informacija be GPM (extr'!W46</f>
        <v>92482.79894</v>
      </c>
      <c r="P34" s="11"/>
    </row>
    <row r="35">
      <c r="C35" s="17">
        <v>27.0</v>
      </c>
      <c r="D35" s="18">
        <f>'detali informacija'!W47</f>
        <v>104667.4881</v>
      </c>
      <c r="E35" s="18">
        <f>'informacija be GPM lengvatos'!W47</f>
        <v>90041.16155</v>
      </c>
      <c r="F35" s="18">
        <f>'detali informacija'!X47</f>
        <v>106851.4881</v>
      </c>
      <c r="G35" s="18">
        <f>'informacija be GPM lengvatos (p'!X47</f>
        <v>90041.16155</v>
      </c>
      <c r="H35" s="20">
        <f>'informacija (kai 1,5 metų 40%) '!W47</f>
        <v>113900.6688</v>
      </c>
      <c r="I35" s="18">
        <f>Sheet5!W47</f>
        <v>96400.87775</v>
      </c>
      <c r="J35" s="20">
        <f>'informacija (kai 1,5 metų 40%) '!X47</f>
        <v>116084.6688</v>
      </c>
      <c r="K35" s="18">
        <f>Sheet5!X47</f>
        <v>96400.87775</v>
      </c>
      <c r="L35" s="18">
        <f>'detali informacija'!W82</f>
        <v>85047.98243</v>
      </c>
      <c r="M35" s="22">
        <f>'detali informacija kai ETF pirk'!V47</f>
        <v>106656.4594</v>
      </c>
      <c r="N35" s="21">
        <f>'detali informacija (extra)'!W47</f>
        <v>123081.2604</v>
      </c>
      <c r="O35" s="23">
        <f>'detali informacija be GPM (extr'!W47</f>
        <v>106194.9644</v>
      </c>
      <c r="P35" s="11"/>
    </row>
    <row r="36">
      <c r="C36" s="17">
        <v>28.0</v>
      </c>
      <c r="D36" s="18">
        <f>'detali informacija'!W48</f>
        <v>119692.0059</v>
      </c>
      <c r="E36" s="18">
        <f>'informacija be GPM lengvatos'!W48</f>
        <v>102767.4758</v>
      </c>
      <c r="F36" s="18">
        <f>'detali informacija'!X48</f>
        <v>121960.0059</v>
      </c>
      <c r="G36" s="18">
        <f>'informacija be GPM lengvatos (p'!X48</f>
        <v>102767.4758</v>
      </c>
      <c r="H36" s="20">
        <f>'informacija (kai 1,5 metų 40%) '!W48</f>
        <v>130182.0101</v>
      </c>
      <c r="I36" s="18">
        <f>Sheet5!W48</f>
        <v>109992.8786</v>
      </c>
      <c r="J36" s="20">
        <f>'informacija (kai 1,5 metų 40%) '!X48</f>
        <v>132450.0101</v>
      </c>
      <c r="K36" s="18">
        <f>Sheet5!X48</f>
        <v>109992.8786</v>
      </c>
      <c r="L36" s="18">
        <f>'detali informacija'!W83</f>
        <v>97586.88803</v>
      </c>
      <c r="M36" s="22">
        <f>'detali informacija kai ETF pirk'!V48</f>
        <v>122429.859</v>
      </c>
      <c r="N36" s="21">
        <f>'detali informacija (extra)'!W48</f>
        <v>141237.0972</v>
      </c>
      <c r="O36" s="23">
        <f>'detali informacija be GPM (extr'!W48</f>
        <v>121868.7991</v>
      </c>
      <c r="P36" s="11"/>
    </row>
    <row r="37">
      <c r="C37" s="17">
        <v>29.0</v>
      </c>
      <c r="D37" s="18">
        <f>'detali informacija'!W49</f>
        <v>136773.1</v>
      </c>
      <c r="E37" s="18">
        <f>'informacija be GPM lengvatos'!W49</f>
        <v>117226.1001</v>
      </c>
      <c r="F37" s="18">
        <f>'detali informacija'!X49</f>
        <v>139125.1</v>
      </c>
      <c r="G37" s="18">
        <f>'informacija be GPM lengvatos (p'!X49</f>
        <v>117226.1001</v>
      </c>
      <c r="H37" s="20">
        <f>'informacija (kai 1,5 metų 40%) '!W49</f>
        <v>148691.0069</v>
      </c>
      <c r="I37" s="18">
        <f>Sheet5!W49</f>
        <v>125435.027</v>
      </c>
      <c r="J37" s="20">
        <f>'informacija (kai 1,5 metų 40%) '!X49</f>
        <v>151043.0069</v>
      </c>
      <c r="K37" s="18">
        <f>Sheet5!X49</f>
        <v>125435.027</v>
      </c>
      <c r="L37" s="18">
        <f>'detali informacija'!W84</f>
        <v>111946.0283</v>
      </c>
      <c r="M37" s="22">
        <f>'detali informacija kai ETF pirk'!V49</f>
        <v>140495.4059</v>
      </c>
      <c r="N37" s="21">
        <f>'detali informacija (extra)'!W49</f>
        <v>161964.6927</v>
      </c>
      <c r="O37" s="23">
        <f>'detali informacija be GPM (extr'!W49</f>
        <v>139784.9404</v>
      </c>
      <c r="P37" s="11"/>
    </row>
    <row r="38">
      <c r="C38" s="17">
        <v>30.0</v>
      </c>
      <c r="D38" s="18">
        <f>'detali informacija'!W50</f>
        <v>156190.7122</v>
      </c>
      <c r="E38" s="18">
        <f>'informacija be GPM lengvatos'!W50</f>
        <v>133652.8369</v>
      </c>
      <c r="F38" s="18">
        <f>'detali informacija'!X50</f>
        <v>158626.7122</v>
      </c>
      <c r="G38" s="18">
        <f>'informacija be GPM lengvatos (p'!X50</f>
        <v>133652.8369</v>
      </c>
      <c r="H38" s="20">
        <f>'informacija (kai 1,5 metų 40%) '!W50</f>
        <v>169730.8884</v>
      </c>
      <c r="I38" s="18">
        <f>Sheet5!W50</f>
        <v>142979.1656</v>
      </c>
      <c r="J38" s="20">
        <f>'informacija (kai 1,5 metų 40%) '!X50</f>
        <v>172166.8884</v>
      </c>
      <c r="K38" s="18">
        <f>Sheet5!X50</f>
        <v>142979.1656</v>
      </c>
      <c r="L38" s="18">
        <f>'detali informacija'!W85</f>
        <v>128390.9753</v>
      </c>
      <c r="M38" s="22">
        <f>'detali informacija kai ETF pirk'!V50</f>
        <v>161187.5245</v>
      </c>
      <c r="N38" s="21">
        <f>'detali informacija (extra)'!W50</f>
        <v>185626.6566</v>
      </c>
      <c r="O38" s="23">
        <f>'detali informacija be GPM (extr'!W50</f>
        <v>160264.1739</v>
      </c>
      <c r="P38" s="11"/>
    </row>
  </sheetData>
  <mergeCells count="1">
    <mergeCell ref="C4:C7"/>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13"/>
    <col customWidth="1" hidden="1" min="2" max="3" width="24.63"/>
    <col customWidth="1" min="4" max="4" width="29.25"/>
    <col customWidth="1" min="5" max="5" width="19.13"/>
    <col customWidth="1" min="6" max="6" width="17.75"/>
    <col customWidth="1" hidden="1" min="7" max="8" width="18.75"/>
    <col customWidth="1" min="9" max="10" width="18.75"/>
    <col customWidth="1" min="11" max="11" width="20.25"/>
    <col customWidth="1" min="12" max="12" width="35.63"/>
    <col customWidth="1" hidden="1" min="13" max="14" width="35.63"/>
    <col customWidth="1" min="15" max="15" width="35.63"/>
    <col customWidth="1" min="16" max="16" width="20.38"/>
    <col customWidth="1" min="17" max="17" width="30.38"/>
    <col customWidth="1" min="18" max="18" width="19.38"/>
    <col customWidth="1" hidden="1" min="19" max="20" width="15.88"/>
    <col customWidth="1" min="21" max="23" width="15.88"/>
    <col customWidth="1" min="24" max="24" width="21.0"/>
    <col customWidth="1" min="25" max="25" width="4.25"/>
  </cols>
  <sheetData>
    <row r="1">
      <c r="A1" s="1"/>
      <c r="B1" s="1"/>
      <c r="C1" s="1"/>
      <c r="D1" s="2"/>
      <c r="E1" s="61"/>
      <c r="F1" s="61"/>
      <c r="G1" s="61"/>
      <c r="H1" s="61"/>
      <c r="I1" s="61"/>
      <c r="J1" s="61"/>
      <c r="K1" s="61"/>
      <c r="L1" s="61"/>
      <c r="M1" s="1"/>
      <c r="N1" s="1"/>
      <c r="O1" s="1"/>
      <c r="P1" s="1"/>
      <c r="Q1" s="1"/>
      <c r="R1" s="1"/>
      <c r="S1" s="1"/>
      <c r="T1" s="1"/>
      <c r="U1" s="1"/>
      <c r="V1" s="1"/>
      <c r="W1" s="1"/>
      <c r="X1" s="1"/>
      <c r="Y1" s="1"/>
    </row>
    <row r="2">
      <c r="A2" s="1"/>
      <c r="B2" s="1"/>
      <c r="C2" s="1"/>
      <c r="D2" s="62" t="s">
        <v>79</v>
      </c>
      <c r="E2" s="63" t="s">
        <v>80</v>
      </c>
      <c r="F2" s="61"/>
      <c r="G2" s="64"/>
      <c r="H2" s="64"/>
      <c r="I2" s="64"/>
      <c r="J2" s="64" t="s">
        <v>81</v>
      </c>
      <c r="K2" s="65"/>
      <c r="L2" s="65"/>
      <c r="M2" s="65"/>
      <c r="N2" s="65"/>
      <c r="O2" s="65"/>
      <c r="P2" s="66"/>
      <c r="Q2" s="67"/>
      <c r="R2" s="67"/>
      <c r="S2" s="1"/>
      <c r="T2" s="1"/>
      <c r="U2" s="1"/>
      <c r="V2" s="1"/>
      <c r="W2" s="1"/>
      <c r="X2" s="1"/>
      <c r="Y2" s="1"/>
    </row>
    <row r="3">
      <c r="A3" s="1"/>
      <c r="B3" s="1"/>
      <c r="C3" s="1"/>
      <c r="D3" s="62" t="s">
        <v>82</v>
      </c>
      <c r="E3" s="63" t="s">
        <v>83</v>
      </c>
      <c r="F3" s="61"/>
      <c r="G3" s="68"/>
      <c r="H3" s="68"/>
      <c r="I3" s="68"/>
      <c r="J3" s="68"/>
      <c r="K3" s="69"/>
      <c r="L3" s="69" t="s">
        <v>84</v>
      </c>
      <c r="M3" s="65"/>
      <c r="N3" s="65"/>
      <c r="O3" s="65" t="s">
        <v>85</v>
      </c>
      <c r="P3" s="66"/>
      <c r="Q3" s="61"/>
      <c r="R3" s="70"/>
      <c r="S3" s="1"/>
      <c r="T3" s="1"/>
      <c r="U3" s="1"/>
      <c r="V3" s="1"/>
      <c r="W3" s="1"/>
      <c r="X3" s="1"/>
      <c r="Y3" s="1"/>
    </row>
    <row r="4">
      <c r="A4" s="1"/>
      <c r="B4" s="1"/>
      <c r="C4" s="1"/>
      <c r="D4" s="62" t="s">
        <v>86</v>
      </c>
      <c r="E4" s="63" t="s">
        <v>83</v>
      </c>
      <c r="F4" s="61"/>
      <c r="G4" s="65"/>
      <c r="H4" s="65"/>
      <c r="I4" s="65"/>
      <c r="J4" s="65" t="s">
        <v>87</v>
      </c>
      <c r="K4" s="71"/>
      <c r="L4" s="71">
        <f>'jūsų prielaidos'!D3</f>
        <v>0.1416</v>
      </c>
      <c r="M4" s="71"/>
      <c r="N4" s="71"/>
      <c r="O4" s="71">
        <f>'jūsų prielaidos'!D4</f>
        <v>0.1459</v>
      </c>
      <c r="P4" s="66"/>
      <c r="Q4" s="61"/>
      <c r="R4" s="70"/>
      <c r="S4" s="1"/>
      <c r="T4" s="1"/>
      <c r="U4" s="1"/>
      <c r="V4" s="1"/>
      <c r="W4" s="1"/>
      <c r="X4" s="1"/>
      <c r="Y4" s="1"/>
    </row>
    <row r="5">
      <c r="A5" s="1"/>
      <c r="B5" s="1"/>
      <c r="C5" s="1"/>
      <c r="D5" s="62" t="s">
        <v>88</v>
      </c>
      <c r="E5" s="63" t="s">
        <v>83</v>
      </c>
      <c r="F5" s="61"/>
      <c r="G5" s="65"/>
      <c r="H5" s="65"/>
      <c r="I5" s="65"/>
      <c r="J5" s="65" t="s">
        <v>89</v>
      </c>
      <c r="K5" s="72"/>
      <c r="L5" s="72">
        <f>'jūsų prielaidos'!D10</f>
        <v>0.4</v>
      </c>
      <c r="M5" s="73"/>
      <c r="N5" s="73"/>
      <c r="O5" s="73"/>
      <c r="P5" s="1"/>
      <c r="Q5" s="1"/>
      <c r="R5" s="1"/>
      <c r="S5" s="1"/>
      <c r="T5" s="1"/>
      <c r="U5" s="1"/>
      <c r="V5" s="1"/>
      <c r="W5" s="1"/>
      <c r="X5" s="1"/>
      <c r="Y5" s="1"/>
    </row>
    <row r="6">
      <c r="A6" s="1"/>
      <c r="B6" s="1"/>
      <c r="C6" s="1"/>
      <c r="D6" s="62" t="s">
        <v>90</v>
      </c>
      <c r="E6" s="63" t="s">
        <v>83</v>
      </c>
      <c r="F6" s="61"/>
      <c r="G6" s="65"/>
      <c r="H6" s="65"/>
      <c r="I6" s="65"/>
      <c r="J6" s="65" t="s">
        <v>91</v>
      </c>
      <c r="K6" s="72"/>
      <c r="L6" s="72">
        <f>'jūsų prielaidos'!D11</f>
        <v>0.02</v>
      </c>
      <c r="M6" s="73"/>
      <c r="N6" s="73"/>
      <c r="O6" s="73"/>
      <c r="P6" s="74"/>
      <c r="Q6" s="74"/>
      <c r="R6" s="1"/>
      <c r="S6" s="1"/>
      <c r="T6" s="1"/>
      <c r="U6" s="1"/>
      <c r="V6" s="1"/>
      <c r="W6" s="1"/>
      <c r="X6" s="1"/>
      <c r="Y6" s="1"/>
    </row>
    <row r="7">
      <c r="A7" s="1"/>
      <c r="B7" s="1"/>
      <c r="C7" s="1"/>
      <c r="D7" s="61"/>
      <c r="E7" s="61"/>
      <c r="F7" s="61"/>
      <c r="G7" s="75"/>
      <c r="H7" s="75"/>
      <c r="I7" s="75"/>
      <c r="J7" s="75" t="s">
        <v>92</v>
      </c>
      <c r="K7" s="72"/>
      <c r="L7" s="72">
        <v>0.0048</v>
      </c>
      <c r="M7" s="72"/>
      <c r="N7" s="72"/>
      <c r="O7" s="72">
        <v>0.0</v>
      </c>
      <c r="P7" s="74"/>
      <c r="Q7" s="74"/>
      <c r="R7" s="1"/>
      <c r="S7" s="1"/>
      <c r="T7" s="1"/>
      <c r="U7" s="1"/>
      <c r="V7" s="1"/>
      <c r="W7" s="1"/>
      <c r="X7" s="1"/>
      <c r="Y7" s="1"/>
    </row>
    <row r="8">
      <c r="A8" s="2"/>
      <c r="B8" s="2"/>
      <c r="C8" s="2"/>
      <c r="D8" s="76"/>
      <c r="E8" s="76"/>
      <c r="G8" s="75"/>
      <c r="H8" s="75"/>
      <c r="I8" s="75"/>
      <c r="J8" s="75" t="s">
        <v>93</v>
      </c>
      <c r="K8" s="65"/>
      <c r="L8" s="65">
        <f>'jūsų prielaidos'!D14</f>
        <v>0</v>
      </c>
      <c r="M8" s="65"/>
      <c r="N8" s="65"/>
      <c r="O8" s="65"/>
      <c r="P8" s="74"/>
      <c r="Q8" s="74"/>
      <c r="R8" s="2"/>
      <c r="S8" s="2"/>
      <c r="T8" s="2"/>
      <c r="U8" s="2"/>
      <c r="V8" s="2"/>
      <c r="W8" s="2"/>
      <c r="X8" s="2"/>
      <c r="Y8" s="2"/>
    </row>
    <row r="9">
      <c r="A9" s="2"/>
      <c r="B9" s="2"/>
      <c r="C9" s="2"/>
      <c r="D9" s="76"/>
      <c r="E9" s="76"/>
      <c r="G9" s="75"/>
      <c r="H9" s="75"/>
      <c r="I9" s="75"/>
      <c r="J9" s="75" t="s">
        <v>94</v>
      </c>
      <c r="K9" s="65"/>
      <c r="L9" s="72">
        <f>'jūsų prielaidos'!D15</f>
        <v>0</v>
      </c>
      <c r="M9" s="65"/>
      <c r="N9" s="65"/>
      <c r="O9" s="65"/>
      <c r="P9" s="74"/>
      <c r="Q9" s="74"/>
      <c r="R9" s="2"/>
      <c r="S9" s="2"/>
      <c r="T9" s="2"/>
      <c r="U9" s="2"/>
      <c r="V9" s="2"/>
      <c r="W9" s="2"/>
      <c r="X9" s="2"/>
      <c r="Y9" s="2"/>
    </row>
    <row r="10">
      <c r="A10" s="2"/>
      <c r="B10" s="2"/>
      <c r="C10" s="2"/>
      <c r="D10" s="76" t="s">
        <v>95</v>
      </c>
      <c r="G10" s="75"/>
      <c r="H10" s="75"/>
      <c r="I10" s="75"/>
      <c r="J10" s="75" t="s">
        <v>96</v>
      </c>
      <c r="K10" s="65"/>
      <c r="L10" s="65">
        <v>0.0</v>
      </c>
      <c r="M10" s="65"/>
      <c r="N10" s="65"/>
      <c r="O10" s="65">
        <f>'jūsų prielaidos'!D13</f>
        <v>8</v>
      </c>
      <c r="P10" s="74"/>
      <c r="Q10" s="74"/>
      <c r="R10" s="2"/>
      <c r="S10" s="2"/>
      <c r="T10" s="2"/>
      <c r="U10" s="2"/>
      <c r="V10" s="2"/>
      <c r="W10" s="2"/>
      <c r="X10" s="2"/>
      <c r="Y10" s="2"/>
    </row>
    <row r="11">
      <c r="A11" s="1"/>
      <c r="B11" s="1"/>
      <c r="C11" s="1"/>
      <c r="G11" s="77"/>
      <c r="H11" s="77"/>
      <c r="I11" s="77"/>
      <c r="J11" s="77" t="s">
        <v>97</v>
      </c>
      <c r="K11" s="78"/>
      <c r="L11" s="78"/>
      <c r="M11" s="78"/>
      <c r="N11" s="78"/>
      <c r="O11" s="78">
        <f>'jūsų prielaidos'!D17</f>
        <v>12</v>
      </c>
      <c r="P11" s="74"/>
      <c r="Q11" s="74"/>
      <c r="R11" s="1"/>
      <c r="S11" s="1"/>
      <c r="T11" s="1"/>
      <c r="U11" s="1"/>
      <c r="V11" s="1"/>
      <c r="W11" s="1"/>
      <c r="X11" s="1"/>
      <c r="Y11" s="1"/>
    </row>
    <row r="12">
      <c r="A12" s="1"/>
      <c r="B12" s="1"/>
      <c r="C12" s="1"/>
      <c r="G12" s="77"/>
      <c r="H12" s="77"/>
      <c r="I12" s="77"/>
      <c r="J12" s="77" t="s">
        <v>98</v>
      </c>
      <c r="K12" s="78"/>
      <c r="L12" s="78">
        <f>'jūsų prielaidos'!D7</f>
        <v>17.4</v>
      </c>
      <c r="M12" s="79"/>
      <c r="N12" s="79"/>
      <c r="O12" s="79"/>
      <c r="P12" s="74"/>
      <c r="Q12" s="74"/>
      <c r="R12" s="1"/>
      <c r="S12" s="1"/>
      <c r="T12" s="1"/>
      <c r="U12" s="1"/>
      <c r="V12" s="1"/>
      <c r="W12" s="1"/>
      <c r="X12" s="1"/>
      <c r="Y12" s="1"/>
    </row>
    <row r="13">
      <c r="A13" s="1"/>
      <c r="B13" s="1"/>
      <c r="C13" s="1"/>
      <c r="G13" s="77"/>
      <c r="H13" s="77"/>
      <c r="I13" s="77"/>
      <c r="J13" s="77" t="s">
        <v>99</v>
      </c>
      <c r="K13" s="78"/>
      <c r="L13" s="78">
        <f>'jūsų prielaidos'!D19</f>
        <v>420</v>
      </c>
      <c r="M13" s="78"/>
      <c r="N13" s="78"/>
      <c r="O13" s="78">
        <f>'jūsų prielaidos'!D20</f>
        <v>420</v>
      </c>
      <c r="P13" s="74"/>
      <c r="Q13" s="74"/>
      <c r="R13" s="1"/>
      <c r="S13" s="1"/>
      <c r="T13" s="1"/>
      <c r="U13" s="1"/>
      <c r="V13" s="1"/>
      <c r="W13" s="1"/>
      <c r="X13" s="1"/>
      <c r="Y13" s="1"/>
    </row>
    <row r="14">
      <c r="A14" s="1"/>
      <c r="B14" s="1"/>
      <c r="C14" s="1"/>
      <c r="G14" s="77"/>
      <c r="H14" s="77"/>
      <c r="I14" s="77"/>
      <c r="J14" s="77" t="s">
        <v>100</v>
      </c>
      <c r="K14" s="78"/>
      <c r="L14" s="78">
        <f>'jūsų prielaidos'!D22</f>
        <v>420</v>
      </c>
      <c r="M14" s="78"/>
      <c r="N14" s="78"/>
      <c r="O14" s="78">
        <f>'jūsų prielaidos'!D23</f>
        <v>420</v>
      </c>
      <c r="P14" s="74"/>
      <c r="Q14" s="74"/>
      <c r="R14" s="61"/>
      <c r="S14" s="61"/>
      <c r="T14" s="61"/>
      <c r="U14" s="61"/>
      <c r="V14" s="61"/>
      <c r="W14" s="61"/>
      <c r="X14" s="61"/>
      <c r="Y14" s="1"/>
    </row>
    <row r="15">
      <c r="A15" s="1"/>
      <c r="B15" s="1"/>
      <c r="C15" s="1"/>
      <c r="G15" s="78"/>
      <c r="H15" s="78"/>
      <c r="I15" s="78"/>
      <c r="J15" s="78" t="s">
        <v>101</v>
      </c>
      <c r="K15" s="80"/>
      <c r="L15" s="80">
        <v>0.0</v>
      </c>
      <c r="M15" s="81"/>
      <c r="N15" s="81"/>
      <c r="O15" s="81"/>
      <c r="P15" s="74"/>
      <c r="Q15" s="74"/>
      <c r="R15" s="1"/>
      <c r="S15" s="1"/>
      <c r="T15" s="1"/>
      <c r="U15" s="1"/>
      <c r="V15" s="1"/>
      <c r="W15" s="1"/>
      <c r="X15" s="1"/>
      <c r="Y15" s="1"/>
    </row>
    <row r="16">
      <c r="A16" s="1"/>
      <c r="B16" s="1">
        <f>1*L4+1</f>
        <v>1.1416</v>
      </c>
      <c r="C16" s="1">
        <f>1*O4+1</f>
        <v>1.1459</v>
      </c>
      <c r="G16" s="1"/>
      <c r="H16" s="1"/>
      <c r="I16" s="1"/>
      <c r="J16" s="1"/>
      <c r="K16" s="74"/>
      <c r="L16" s="74"/>
      <c r="M16" s="74"/>
      <c r="N16" s="74"/>
      <c r="O16" s="74"/>
      <c r="P16" s="74"/>
      <c r="Q16" s="74"/>
      <c r="R16" s="1"/>
      <c r="S16" s="1"/>
      <c r="T16" s="1"/>
      <c r="U16" s="1"/>
      <c r="V16" s="1"/>
      <c r="W16" s="1"/>
      <c r="X16" s="1"/>
      <c r="Y16" s="1"/>
    </row>
    <row r="17" ht="14.25" customHeight="1">
      <c r="A17" s="82"/>
      <c r="B17" s="82"/>
      <c r="C17" s="82"/>
      <c r="D17" s="83"/>
      <c r="E17" s="82"/>
      <c r="F17" s="82"/>
      <c r="G17" s="82"/>
      <c r="H17" s="82"/>
      <c r="I17" s="82"/>
      <c r="J17" s="82"/>
      <c r="K17" s="82"/>
      <c r="L17" s="82"/>
      <c r="M17" s="82"/>
      <c r="N17" s="82"/>
      <c r="O17" s="82"/>
      <c r="P17" s="82"/>
      <c r="Q17" s="82"/>
      <c r="R17" s="82"/>
      <c r="S17" s="82"/>
      <c r="T17" s="82"/>
      <c r="U17" s="82"/>
      <c r="V17" s="82"/>
      <c r="W17" s="82"/>
      <c r="X17" s="82"/>
      <c r="Y17" s="82"/>
    </row>
    <row r="18">
      <c r="A18" s="84"/>
      <c r="B18" s="1"/>
      <c r="C18" s="1"/>
      <c r="D18" s="62" t="s">
        <v>84</v>
      </c>
      <c r="E18" s="61"/>
      <c r="F18" s="61"/>
      <c r="G18" s="61"/>
      <c r="H18" s="61"/>
      <c r="I18" s="61"/>
      <c r="J18" s="61"/>
      <c r="K18" s="61"/>
      <c r="L18" s="61"/>
      <c r="M18" s="61"/>
      <c r="N18" s="61"/>
      <c r="O18" s="61"/>
      <c r="P18" s="1"/>
      <c r="Q18" s="1"/>
      <c r="R18" s="1"/>
      <c r="S18" s="1"/>
      <c r="T18" s="1"/>
      <c r="U18" s="1"/>
      <c r="V18" s="1"/>
      <c r="W18" s="1"/>
      <c r="X18" s="1"/>
      <c r="Y18" s="84"/>
    </row>
    <row r="19" ht="16.5" customHeight="1">
      <c r="A19" s="84"/>
      <c r="B19" s="1"/>
      <c r="C19" s="1"/>
      <c r="D19" s="67"/>
      <c r="E19" s="61"/>
      <c r="F19" s="61"/>
      <c r="G19" s="61"/>
      <c r="H19" s="61"/>
      <c r="I19" s="61"/>
      <c r="J19" s="61"/>
      <c r="K19" s="61"/>
      <c r="L19" s="61"/>
      <c r="M19" s="61"/>
      <c r="N19" s="61"/>
      <c r="O19" s="61"/>
      <c r="P19" s="1"/>
      <c r="Q19" s="1"/>
      <c r="R19" s="1"/>
      <c r="S19" s="1"/>
      <c r="T19" s="1"/>
      <c r="U19" s="1"/>
      <c r="V19" s="1"/>
      <c r="W19" s="1"/>
      <c r="X19" s="1"/>
      <c r="Y19" s="84"/>
    </row>
    <row r="20">
      <c r="A20" s="84"/>
      <c r="B20" s="2"/>
      <c r="C20" s="2"/>
      <c r="D20" s="67" t="s">
        <v>102</v>
      </c>
      <c r="E20" s="67" t="s">
        <v>103</v>
      </c>
      <c r="F20" s="67" t="s">
        <v>104</v>
      </c>
      <c r="G20" s="67"/>
      <c r="H20" s="67"/>
      <c r="I20" s="67" t="s">
        <v>105</v>
      </c>
      <c r="J20" s="67" t="s">
        <v>106</v>
      </c>
      <c r="K20" s="67" t="s">
        <v>94</v>
      </c>
      <c r="L20" s="67" t="s">
        <v>107</v>
      </c>
      <c r="M20" s="67"/>
      <c r="N20" s="67"/>
      <c r="O20" s="67" t="s">
        <v>108</v>
      </c>
      <c r="P20" s="67" t="s">
        <v>109</v>
      </c>
      <c r="Q20" s="67" t="s">
        <v>110</v>
      </c>
      <c r="R20" s="67" t="s">
        <v>111</v>
      </c>
      <c r="S20" s="67"/>
      <c r="T20" s="67"/>
      <c r="U20" s="67" t="s">
        <v>112</v>
      </c>
      <c r="V20" s="67" t="s">
        <v>113</v>
      </c>
      <c r="W20" s="67" t="s">
        <v>114</v>
      </c>
      <c r="X20" s="67" t="s">
        <v>115</v>
      </c>
      <c r="Y20" s="84"/>
    </row>
    <row r="21">
      <c r="A21" s="84"/>
      <c r="B21" s="1"/>
      <c r="C21" s="1"/>
      <c r="D21" s="67">
        <v>1.0</v>
      </c>
      <c r="E21" s="61">
        <f t="shared" ref="E21:E23" si="1">$L$13</f>
        <v>420</v>
      </c>
      <c r="F21" s="61">
        <v>0.0</v>
      </c>
      <c r="G21" s="90">
        <f t="shared" ref="G21:G50" si="2">E21*0.2-$L$15</f>
        <v>84</v>
      </c>
      <c r="H21" s="61">
        <f t="shared" ref="H21:H50" si="3">300-$L$15</f>
        <v>300</v>
      </c>
      <c r="I21" s="61">
        <f t="shared" ref="I21:I50" si="4">$L$8</f>
        <v>0</v>
      </c>
      <c r="J21" s="61">
        <f>(F21+E21)*$L$5</f>
        <v>168</v>
      </c>
      <c r="K21" s="86">
        <f t="shared" ref="K21:K50" si="5">E21*$L$9</f>
        <v>0</v>
      </c>
      <c r="L21" s="86">
        <f t="shared" ref="L21:L50" si="6">MAX(M21:N21)</f>
        <v>17.4</v>
      </c>
      <c r="M21" s="86">
        <f t="shared" ref="M21:M50" si="7">$L$12</f>
        <v>17.4</v>
      </c>
      <c r="N21" s="86">
        <f t="shared" ref="N21:N50" si="8">O21*$L$7</f>
        <v>1.38087936</v>
      </c>
      <c r="O21" s="86">
        <f>(E21+F21-I21-J21-K21)*$B$16</f>
        <v>287.6832</v>
      </c>
      <c r="P21" s="87">
        <f>E21+F21</f>
        <v>420</v>
      </c>
      <c r="Q21" s="87">
        <f t="shared" ref="Q21:Q50" si="9">O21-P21</f>
        <v>-132.3168</v>
      </c>
      <c r="R21" s="86">
        <f t="shared" ref="R21:R30" si="10">MAX(S21:T21)</f>
        <v>0</v>
      </c>
      <c r="S21" s="61">
        <v>0.0</v>
      </c>
      <c r="T21" s="88">
        <f t="shared" ref="T21:T50" si="11">Q21*0.15</f>
        <v>-19.84752</v>
      </c>
      <c r="U21" s="1">
        <f t="shared" ref="U21:U50" si="12">F21</f>
        <v>0</v>
      </c>
      <c r="V21" s="61">
        <v>0.0</v>
      </c>
      <c r="W21" s="87">
        <f>O21-R21-U21</f>
        <v>287.6832</v>
      </c>
      <c r="X21" s="89"/>
      <c r="Y21" s="84"/>
    </row>
    <row r="22">
      <c r="A22" s="84"/>
      <c r="B22" s="1"/>
      <c r="C22" s="1"/>
      <c r="D22" s="67">
        <v>2.0</v>
      </c>
      <c r="E22" s="61">
        <f t="shared" si="1"/>
        <v>420</v>
      </c>
      <c r="F22" s="61">
        <v>0.0</v>
      </c>
      <c r="G22" s="90">
        <f t="shared" si="2"/>
        <v>84</v>
      </c>
      <c r="H22" s="61">
        <f t="shared" si="3"/>
        <v>300</v>
      </c>
      <c r="I22" s="61">
        <f t="shared" si="4"/>
        <v>0</v>
      </c>
      <c r="J22" s="61">
        <f>(F22+E22)*$L$5/2</f>
        <v>84</v>
      </c>
      <c r="K22" s="86">
        <f t="shared" si="5"/>
        <v>0</v>
      </c>
      <c r="L22" s="86">
        <f t="shared" si="6"/>
        <v>17.4</v>
      </c>
      <c r="M22" s="86">
        <f t="shared" si="7"/>
        <v>17.4</v>
      </c>
      <c r="N22" s="86">
        <f t="shared" si="8"/>
        <v>3.322237925</v>
      </c>
      <c r="O22" s="86">
        <f t="shared" ref="O22:O50" si="13">(E22+F22+O21-I22-J22-L21-K22)*$B$16</f>
        <v>692.1329011</v>
      </c>
      <c r="P22" s="87">
        <f t="shared" ref="P22:P50" si="14">P21+E22+F22</f>
        <v>840</v>
      </c>
      <c r="Q22" s="87">
        <f t="shared" si="9"/>
        <v>-147.8670989</v>
      </c>
      <c r="R22" s="86">
        <f t="shared" si="10"/>
        <v>0</v>
      </c>
      <c r="S22" s="61">
        <v>0.0</v>
      </c>
      <c r="T22" s="88">
        <f t="shared" si="11"/>
        <v>-22.18006483</v>
      </c>
      <c r="U22" s="1">
        <f t="shared" si="12"/>
        <v>0</v>
      </c>
      <c r="V22" s="1">
        <f t="shared" ref="V22:V50" si="15">U22+V21</f>
        <v>0</v>
      </c>
      <c r="W22" s="87">
        <f t="shared" ref="W22:W50" si="16">O22-R22-V22</f>
        <v>692.1329011</v>
      </c>
      <c r="X22" s="89"/>
      <c r="Y22" s="84"/>
    </row>
    <row r="23">
      <c r="A23" s="84"/>
      <c r="B23" s="1"/>
      <c r="C23" s="1"/>
      <c r="D23" s="67">
        <v>3.0</v>
      </c>
      <c r="E23" s="61">
        <f t="shared" si="1"/>
        <v>420</v>
      </c>
      <c r="F23" s="61">
        <v>0.0</v>
      </c>
      <c r="G23" s="90">
        <f t="shared" si="2"/>
        <v>84</v>
      </c>
      <c r="H23" s="61">
        <f t="shared" si="3"/>
        <v>300</v>
      </c>
      <c r="I23" s="61">
        <f t="shared" si="4"/>
        <v>0</v>
      </c>
      <c r="J23" s="61">
        <f t="shared" ref="J23:J50" si="17">(F23+E23)*$L$6</f>
        <v>8.4</v>
      </c>
      <c r="K23" s="86">
        <f t="shared" si="5"/>
        <v>0</v>
      </c>
      <c r="L23" s="86">
        <f t="shared" si="6"/>
        <v>17.4</v>
      </c>
      <c r="M23" s="86">
        <f t="shared" si="7"/>
        <v>17.4</v>
      </c>
      <c r="N23" s="86">
        <f t="shared" si="8"/>
        <v>5.952756672</v>
      </c>
      <c r="O23" s="86">
        <f t="shared" si="13"/>
        <v>1240.15764</v>
      </c>
      <c r="P23" s="87">
        <f t="shared" si="14"/>
        <v>1260</v>
      </c>
      <c r="Q23" s="87">
        <f t="shared" si="9"/>
        <v>-19.84236008</v>
      </c>
      <c r="R23" s="86">
        <f t="shared" si="10"/>
        <v>0</v>
      </c>
      <c r="S23" s="61">
        <v>0.0</v>
      </c>
      <c r="T23" s="88">
        <f t="shared" si="11"/>
        <v>-2.976354012</v>
      </c>
      <c r="U23" s="1">
        <f t="shared" si="12"/>
        <v>0</v>
      </c>
      <c r="V23" s="1">
        <f t="shared" si="15"/>
        <v>0</v>
      </c>
      <c r="W23" s="87">
        <f t="shared" si="16"/>
        <v>1240.15764</v>
      </c>
      <c r="X23" s="89"/>
      <c r="Y23" s="84"/>
    </row>
    <row r="24">
      <c r="A24" s="84"/>
      <c r="B24" s="1"/>
      <c r="C24" s="1"/>
      <c r="D24" s="67">
        <v>4.0</v>
      </c>
      <c r="E24" s="61">
        <f t="shared" ref="E24:E50" si="18">$L$14</f>
        <v>420</v>
      </c>
      <c r="F24" s="61">
        <v>0.0</v>
      </c>
      <c r="G24" s="90">
        <f t="shared" si="2"/>
        <v>84</v>
      </c>
      <c r="H24" s="61">
        <f t="shared" si="3"/>
        <v>300</v>
      </c>
      <c r="I24" s="61">
        <f t="shared" si="4"/>
        <v>0</v>
      </c>
      <c r="J24" s="61">
        <f t="shared" si="17"/>
        <v>8.4</v>
      </c>
      <c r="K24" s="86">
        <f t="shared" si="5"/>
        <v>0</v>
      </c>
      <c r="L24" s="86">
        <f t="shared" si="6"/>
        <v>17.4</v>
      </c>
      <c r="M24" s="86">
        <f t="shared" si="7"/>
        <v>17.4</v>
      </c>
      <c r="N24" s="86">
        <f t="shared" si="8"/>
        <v>8.955756872</v>
      </c>
      <c r="O24" s="86">
        <f t="shared" si="13"/>
        <v>1865.782682</v>
      </c>
      <c r="P24" s="87">
        <f t="shared" si="14"/>
        <v>1680</v>
      </c>
      <c r="Q24" s="87">
        <f t="shared" si="9"/>
        <v>185.7826817</v>
      </c>
      <c r="R24" s="86">
        <f t="shared" si="10"/>
        <v>27.86740226</v>
      </c>
      <c r="S24" s="61">
        <v>0.0</v>
      </c>
      <c r="T24" s="88">
        <f t="shared" si="11"/>
        <v>27.86740226</v>
      </c>
      <c r="U24" s="1">
        <f t="shared" si="12"/>
        <v>0</v>
      </c>
      <c r="V24" s="1">
        <f t="shared" si="15"/>
        <v>0</v>
      </c>
      <c r="W24" s="87">
        <f t="shared" si="16"/>
        <v>1837.915279</v>
      </c>
      <c r="X24" s="89"/>
      <c r="Y24" s="84"/>
    </row>
    <row r="25">
      <c r="A25" s="84"/>
      <c r="B25" s="1"/>
      <c r="C25" s="1"/>
      <c r="D25" s="67">
        <v>5.0</v>
      </c>
      <c r="E25" s="61">
        <f t="shared" si="18"/>
        <v>420</v>
      </c>
      <c r="F25" s="61">
        <v>0.0</v>
      </c>
      <c r="G25" s="90">
        <f t="shared" si="2"/>
        <v>84</v>
      </c>
      <c r="H25" s="61">
        <f t="shared" si="3"/>
        <v>300</v>
      </c>
      <c r="I25" s="61">
        <f t="shared" si="4"/>
        <v>0</v>
      </c>
      <c r="J25" s="61">
        <f t="shared" si="17"/>
        <v>8.4</v>
      </c>
      <c r="K25" s="86">
        <f t="shared" si="5"/>
        <v>0</v>
      </c>
      <c r="L25" s="86">
        <f t="shared" si="6"/>
        <v>17.4</v>
      </c>
      <c r="M25" s="86">
        <f t="shared" si="7"/>
        <v>17.4</v>
      </c>
      <c r="N25" s="86">
        <f t="shared" si="8"/>
        <v>12.3839819</v>
      </c>
      <c r="O25" s="86">
        <f t="shared" si="13"/>
        <v>2579.996229</v>
      </c>
      <c r="P25" s="87">
        <f t="shared" si="14"/>
        <v>2100</v>
      </c>
      <c r="Q25" s="87">
        <f t="shared" si="9"/>
        <v>479.9962295</v>
      </c>
      <c r="R25" s="86">
        <f t="shared" si="10"/>
        <v>71.99943442</v>
      </c>
      <c r="S25" s="61">
        <v>0.0</v>
      </c>
      <c r="T25" s="88">
        <f t="shared" si="11"/>
        <v>71.99943442</v>
      </c>
      <c r="U25" s="1">
        <f t="shared" si="12"/>
        <v>0</v>
      </c>
      <c r="V25" s="1">
        <f t="shared" si="15"/>
        <v>0</v>
      </c>
      <c r="W25" s="87">
        <f t="shared" si="16"/>
        <v>2507.996795</v>
      </c>
      <c r="X25" s="89"/>
      <c r="Y25" s="84"/>
    </row>
    <row r="26">
      <c r="A26" s="84"/>
      <c r="B26" s="1"/>
      <c r="C26" s="1"/>
      <c r="D26" s="67">
        <v>6.0</v>
      </c>
      <c r="E26" s="61">
        <f t="shared" si="18"/>
        <v>420</v>
      </c>
      <c r="F26" s="61">
        <v>0.0</v>
      </c>
      <c r="G26" s="90">
        <f t="shared" si="2"/>
        <v>84</v>
      </c>
      <c r="H26" s="61">
        <f t="shared" si="3"/>
        <v>300</v>
      </c>
      <c r="I26" s="61">
        <f t="shared" si="4"/>
        <v>0</v>
      </c>
      <c r="J26" s="61">
        <f t="shared" si="17"/>
        <v>8.4</v>
      </c>
      <c r="K26" s="86">
        <f t="shared" si="5"/>
        <v>0</v>
      </c>
      <c r="L26" s="86">
        <f t="shared" si="6"/>
        <v>17.4</v>
      </c>
      <c r="M26" s="86">
        <f t="shared" si="7"/>
        <v>17.4</v>
      </c>
      <c r="N26" s="86">
        <f t="shared" si="8"/>
        <v>16.29764359</v>
      </c>
      <c r="O26" s="86">
        <f t="shared" si="13"/>
        <v>3395.342416</v>
      </c>
      <c r="P26" s="87">
        <f t="shared" si="14"/>
        <v>2520</v>
      </c>
      <c r="Q26" s="87">
        <f t="shared" si="9"/>
        <v>875.3424156</v>
      </c>
      <c r="R26" s="86">
        <f t="shared" si="10"/>
        <v>131.3013623</v>
      </c>
      <c r="S26" s="61">
        <v>0.0</v>
      </c>
      <c r="T26" s="88">
        <f t="shared" si="11"/>
        <v>131.3013623</v>
      </c>
      <c r="U26" s="1">
        <f t="shared" si="12"/>
        <v>0</v>
      </c>
      <c r="V26" s="1">
        <f t="shared" si="15"/>
        <v>0</v>
      </c>
      <c r="W26" s="87">
        <f t="shared" si="16"/>
        <v>3264.041053</v>
      </c>
      <c r="X26" s="89"/>
      <c r="Y26" s="84"/>
    </row>
    <row r="27">
      <c r="A27" s="84"/>
      <c r="B27" s="1"/>
      <c r="C27" s="1"/>
      <c r="D27" s="67">
        <v>7.0</v>
      </c>
      <c r="E27" s="61">
        <f t="shared" si="18"/>
        <v>420</v>
      </c>
      <c r="F27" s="61">
        <v>0.0</v>
      </c>
      <c r="G27" s="90">
        <f t="shared" si="2"/>
        <v>84</v>
      </c>
      <c r="H27" s="61">
        <f t="shared" si="3"/>
        <v>300</v>
      </c>
      <c r="I27" s="61">
        <f t="shared" si="4"/>
        <v>0</v>
      </c>
      <c r="J27" s="61">
        <f t="shared" si="17"/>
        <v>8.4</v>
      </c>
      <c r="K27" s="86">
        <f t="shared" si="5"/>
        <v>0</v>
      </c>
      <c r="L27" s="86">
        <f t="shared" si="6"/>
        <v>20.76547978</v>
      </c>
      <c r="M27" s="86">
        <f t="shared" si="7"/>
        <v>17.4</v>
      </c>
      <c r="N27" s="86">
        <f t="shared" si="8"/>
        <v>20.76547978</v>
      </c>
      <c r="O27" s="86">
        <f t="shared" si="13"/>
        <v>4326.141622</v>
      </c>
      <c r="P27" s="87">
        <f t="shared" si="14"/>
        <v>2940</v>
      </c>
      <c r="Q27" s="87">
        <f t="shared" si="9"/>
        <v>1386.141622</v>
      </c>
      <c r="R27" s="86">
        <f t="shared" si="10"/>
        <v>207.9212432</v>
      </c>
      <c r="S27" s="61">
        <v>0.0</v>
      </c>
      <c r="T27" s="88">
        <f t="shared" si="11"/>
        <v>207.9212432</v>
      </c>
      <c r="U27" s="1">
        <f t="shared" si="12"/>
        <v>0</v>
      </c>
      <c r="V27" s="1">
        <f t="shared" si="15"/>
        <v>0</v>
      </c>
      <c r="W27" s="87">
        <f t="shared" si="16"/>
        <v>4118.220378</v>
      </c>
      <c r="X27" s="89"/>
      <c r="Y27" s="84"/>
    </row>
    <row r="28">
      <c r="A28" s="84"/>
      <c r="B28" s="1"/>
      <c r="C28" s="1"/>
      <c r="D28" s="67">
        <v>8.0</v>
      </c>
      <c r="E28" s="61">
        <f t="shared" si="18"/>
        <v>420</v>
      </c>
      <c r="F28" s="61">
        <v>0.0</v>
      </c>
      <c r="G28" s="90">
        <f t="shared" si="2"/>
        <v>84</v>
      </c>
      <c r="H28" s="61">
        <f t="shared" si="3"/>
        <v>300</v>
      </c>
      <c r="I28" s="61">
        <f t="shared" si="4"/>
        <v>0</v>
      </c>
      <c r="J28" s="61">
        <f t="shared" si="17"/>
        <v>8.4</v>
      </c>
      <c r="K28" s="86">
        <f t="shared" si="5"/>
        <v>0</v>
      </c>
      <c r="L28" s="86">
        <f t="shared" si="6"/>
        <v>25.84751982</v>
      </c>
      <c r="M28" s="86">
        <f t="shared" si="7"/>
        <v>17.4</v>
      </c>
      <c r="N28" s="86">
        <f t="shared" si="8"/>
        <v>25.84751982</v>
      </c>
      <c r="O28" s="86">
        <f t="shared" si="13"/>
        <v>5384.899963</v>
      </c>
      <c r="P28" s="87">
        <f t="shared" si="14"/>
        <v>3360</v>
      </c>
      <c r="Q28" s="87">
        <f t="shared" si="9"/>
        <v>2024.899963</v>
      </c>
      <c r="R28" s="86">
        <f t="shared" si="10"/>
        <v>303.7349945</v>
      </c>
      <c r="S28" s="61">
        <v>0.0</v>
      </c>
      <c r="T28" s="88">
        <f t="shared" si="11"/>
        <v>303.7349945</v>
      </c>
      <c r="U28" s="1">
        <f t="shared" si="12"/>
        <v>0</v>
      </c>
      <c r="V28" s="1">
        <f t="shared" si="15"/>
        <v>0</v>
      </c>
      <c r="W28" s="87">
        <f t="shared" si="16"/>
        <v>5081.164969</v>
      </c>
      <c r="X28" s="89"/>
      <c r="Y28" s="84"/>
    </row>
    <row r="29">
      <c r="A29" s="84"/>
      <c r="B29" s="1"/>
      <c r="C29" s="1"/>
      <c r="D29" s="67">
        <v>9.0</v>
      </c>
      <c r="E29" s="61">
        <f t="shared" si="18"/>
        <v>420</v>
      </c>
      <c r="F29" s="61">
        <v>0.0</v>
      </c>
      <c r="G29" s="90">
        <f t="shared" si="2"/>
        <v>84</v>
      </c>
      <c r="H29" s="61">
        <f t="shared" si="3"/>
        <v>300</v>
      </c>
      <c r="I29" s="61">
        <f t="shared" si="4"/>
        <v>0</v>
      </c>
      <c r="J29" s="61">
        <f t="shared" si="17"/>
        <v>8.4</v>
      </c>
      <c r="K29" s="86">
        <f t="shared" si="5"/>
        <v>0</v>
      </c>
      <c r="L29" s="86">
        <f t="shared" si="6"/>
        <v>31.62132878</v>
      </c>
      <c r="M29" s="86">
        <f t="shared" si="7"/>
        <v>17.4</v>
      </c>
      <c r="N29" s="86">
        <f t="shared" si="8"/>
        <v>31.62132878</v>
      </c>
      <c r="O29" s="86">
        <f t="shared" si="13"/>
        <v>6587.77683</v>
      </c>
      <c r="P29" s="87">
        <f t="shared" si="14"/>
        <v>3780</v>
      </c>
      <c r="Q29" s="87">
        <f t="shared" si="9"/>
        <v>2807.77683</v>
      </c>
      <c r="R29" s="86">
        <f t="shared" si="10"/>
        <v>421.1665245</v>
      </c>
      <c r="S29" s="61">
        <v>0.0</v>
      </c>
      <c r="T29" s="88">
        <f t="shared" si="11"/>
        <v>421.1665245</v>
      </c>
      <c r="U29" s="1">
        <f t="shared" si="12"/>
        <v>0</v>
      </c>
      <c r="V29" s="1">
        <f t="shared" si="15"/>
        <v>0</v>
      </c>
      <c r="W29" s="87">
        <f t="shared" si="16"/>
        <v>6166.610305</v>
      </c>
      <c r="X29" s="89"/>
      <c r="Y29" s="84"/>
    </row>
    <row r="30">
      <c r="A30" s="84"/>
      <c r="B30" s="1"/>
      <c r="C30" s="1"/>
      <c r="D30" s="67">
        <v>10.0</v>
      </c>
      <c r="E30" s="61">
        <f t="shared" si="18"/>
        <v>420</v>
      </c>
      <c r="F30" s="61">
        <v>0.0</v>
      </c>
      <c r="G30" s="90">
        <f t="shared" si="2"/>
        <v>84</v>
      </c>
      <c r="H30" s="61">
        <f t="shared" si="3"/>
        <v>300</v>
      </c>
      <c r="I30" s="61">
        <f t="shared" si="4"/>
        <v>0</v>
      </c>
      <c r="J30" s="61">
        <f t="shared" si="17"/>
        <v>8.4</v>
      </c>
      <c r="K30" s="86">
        <f t="shared" si="5"/>
        <v>0</v>
      </c>
      <c r="L30" s="86">
        <f t="shared" si="6"/>
        <v>38.18107046</v>
      </c>
      <c r="M30" s="86">
        <f t="shared" si="7"/>
        <v>17.4</v>
      </c>
      <c r="N30" s="86">
        <f t="shared" si="8"/>
        <v>38.18107046</v>
      </c>
      <c r="O30" s="86">
        <f t="shared" si="13"/>
        <v>7954.38968</v>
      </c>
      <c r="P30" s="87">
        <f t="shared" si="14"/>
        <v>4200</v>
      </c>
      <c r="Q30" s="87">
        <f t="shared" si="9"/>
        <v>3754.38968</v>
      </c>
      <c r="R30" s="86">
        <f t="shared" si="10"/>
        <v>563.158452</v>
      </c>
      <c r="S30" s="61">
        <v>0.0</v>
      </c>
      <c r="T30" s="88">
        <f t="shared" si="11"/>
        <v>563.158452</v>
      </c>
      <c r="U30" s="1">
        <f t="shared" si="12"/>
        <v>0</v>
      </c>
      <c r="V30" s="1">
        <f t="shared" si="15"/>
        <v>0</v>
      </c>
      <c r="W30" s="87">
        <f t="shared" si="16"/>
        <v>7391.231228</v>
      </c>
      <c r="X30" s="89"/>
      <c r="Y30" s="84"/>
    </row>
    <row r="31">
      <c r="A31" s="84"/>
      <c r="B31" s="1"/>
      <c r="C31" s="1"/>
      <c r="D31" s="67">
        <v>11.0</v>
      </c>
      <c r="E31" s="61">
        <f t="shared" si="18"/>
        <v>420</v>
      </c>
      <c r="F31" s="61">
        <v>0.0</v>
      </c>
      <c r="G31" s="90">
        <f t="shared" si="2"/>
        <v>84</v>
      </c>
      <c r="H31" s="61">
        <f t="shared" si="3"/>
        <v>300</v>
      </c>
      <c r="I31" s="61">
        <f t="shared" si="4"/>
        <v>0</v>
      </c>
      <c r="J31" s="61">
        <f t="shared" si="17"/>
        <v>8.4</v>
      </c>
      <c r="K31" s="86">
        <f t="shared" si="5"/>
        <v>0</v>
      </c>
      <c r="L31" s="86">
        <f t="shared" si="6"/>
        <v>45.63372628</v>
      </c>
      <c r="M31" s="86">
        <f t="shared" si="7"/>
        <v>17.4</v>
      </c>
      <c r="N31" s="86">
        <f t="shared" si="8"/>
        <v>45.63372628</v>
      </c>
      <c r="O31" s="86">
        <f t="shared" si="13"/>
        <v>9507.026308</v>
      </c>
      <c r="P31" s="87">
        <f t="shared" si="14"/>
        <v>4620</v>
      </c>
      <c r="Q31" s="87">
        <f t="shared" si="9"/>
        <v>4887.026308</v>
      </c>
      <c r="R31" s="86">
        <v>0.0</v>
      </c>
      <c r="S31" s="61">
        <v>0.0</v>
      </c>
      <c r="T31" s="88">
        <f t="shared" si="11"/>
        <v>733.0539463</v>
      </c>
      <c r="U31" s="1">
        <f t="shared" si="12"/>
        <v>0</v>
      </c>
      <c r="V31" s="1">
        <f t="shared" si="15"/>
        <v>0</v>
      </c>
      <c r="W31" s="87">
        <f t="shared" si="16"/>
        <v>9507.026308</v>
      </c>
      <c r="X31" s="87">
        <f t="shared" ref="X31:X50" si="19">O31</f>
        <v>9507.026308</v>
      </c>
      <c r="Y31" s="84"/>
    </row>
    <row r="32">
      <c r="A32" s="84"/>
      <c r="B32" s="1"/>
      <c r="C32" s="1"/>
      <c r="D32" s="67">
        <v>12.0</v>
      </c>
      <c r="E32" s="61">
        <f t="shared" si="18"/>
        <v>420</v>
      </c>
      <c r="F32" s="61">
        <v>0.0</v>
      </c>
      <c r="G32" s="90">
        <f t="shared" si="2"/>
        <v>84</v>
      </c>
      <c r="H32" s="61">
        <f t="shared" si="3"/>
        <v>300</v>
      </c>
      <c r="I32" s="61">
        <f t="shared" si="4"/>
        <v>0</v>
      </c>
      <c r="J32" s="61">
        <f t="shared" si="17"/>
        <v>8.4</v>
      </c>
      <c r="K32" s="86">
        <f t="shared" si="5"/>
        <v>0</v>
      </c>
      <c r="L32" s="86">
        <f t="shared" si="6"/>
        <v>54.10083999</v>
      </c>
      <c r="M32" s="86">
        <f t="shared" si="7"/>
        <v>17.4</v>
      </c>
      <c r="N32" s="86">
        <f t="shared" si="8"/>
        <v>54.10083999</v>
      </c>
      <c r="O32" s="86">
        <f t="shared" si="13"/>
        <v>11271.00833</v>
      </c>
      <c r="P32" s="87">
        <f t="shared" si="14"/>
        <v>5040</v>
      </c>
      <c r="Q32" s="87">
        <f t="shared" si="9"/>
        <v>6231.008332</v>
      </c>
      <c r="R32" s="86">
        <v>0.0</v>
      </c>
      <c r="S32" s="61">
        <v>0.0</v>
      </c>
      <c r="T32" s="88">
        <f t="shared" si="11"/>
        <v>934.6512498</v>
      </c>
      <c r="U32" s="1">
        <f t="shared" si="12"/>
        <v>0</v>
      </c>
      <c r="V32" s="1">
        <f t="shared" si="15"/>
        <v>0</v>
      </c>
      <c r="W32" s="87">
        <f t="shared" si="16"/>
        <v>11271.00833</v>
      </c>
      <c r="X32" s="87">
        <f t="shared" si="19"/>
        <v>11271.00833</v>
      </c>
      <c r="Y32" s="84"/>
    </row>
    <row r="33">
      <c r="A33" s="84"/>
      <c r="B33" s="1"/>
      <c r="C33" s="1"/>
      <c r="D33" s="67">
        <v>13.0</v>
      </c>
      <c r="E33" s="61">
        <f t="shared" si="18"/>
        <v>420</v>
      </c>
      <c r="F33" s="61">
        <v>0.0</v>
      </c>
      <c r="G33" s="90">
        <f t="shared" si="2"/>
        <v>84</v>
      </c>
      <c r="H33" s="61">
        <f t="shared" si="3"/>
        <v>300</v>
      </c>
      <c r="I33" s="61">
        <f t="shared" si="4"/>
        <v>0</v>
      </c>
      <c r="J33" s="61">
        <f t="shared" si="17"/>
        <v>8.4</v>
      </c>
      <c r="K33" s="86">
        <f t="shared" si="5"/>
        <v>0</v>
      </c>
      <c r="L33" s="86">
        <f t="shared" si="6"/>
        <v>63.72049993</v>
      </c>
      <c r="M33" s="86">
        <f t="shared" si="7"/>
        <v>17.4</v>
      </c>
      <c r="N33" s="86">
        <f t="shared" si="8"/>
        <v>63.72049993</v>
      </c>
      <c r="O33" s="86">
        <f t="shared" si="13"/>
        <v>13275.10415</v>
      </c>
      <c r="P33" s="87">
        <f t="shared" si="14"/>
        <v>5460</v>
      </c>
      <c r="Q33" s="87">
        <f t="shared" si="9"/>
        <v>7815.104153</v>
      </c>
      <c r="R33" s="86">
        <v>0.0</v>
      </c>
      <c r="S33" s="61">
        <v>0.0</v>
      </c>
      <c r="T33" s="88">
        <f t="shared" si="11"/>
        <v>1172.265623</v>
      </c>
      <c r="U33" s="1">
        <f t="shared" si="12"/>
        <v>0</v>
      </c>
      <c r="V33" s="1">
        <f t="shared" si="15"/>
        <v>0</v>
      </c>
      <c r="W33" s="87">
        <f t="shared" si="16"/>
        <v>13275.10415</v>
      </c>
      <c r="X33" s="87">
        <f t="shared" si="19"/>
        <v>13275.10415</v>
      </c>
      <c r="Y33" s="84"/>
    </row>
    <row r="34">
      <c r="A34" s="84"/>
      <c r="B34" s="1"/>
      <c r="C34" s="1"/>
      <c r="D34" s="67">
        <v>14.0</v>
      </c>
      <c r="E34" s="61">
        <f t="shared" si="18"/>
        <v>420</v>
      </c>
      <c r="F34" s="61">
        <v>0.0</v>
      </c>
      <c r="G34" s="90">
        <f t="shared" si="2"/>
        <v>84</v>
      </c>
      <c r="H34" s="61">
        <f t="shared" si="3"/>
        <v>300</v>
      </c>
      <c r="I34" s="61">
        <f t="shared" si="4"/>
        <v>0</v>
      </c>
      <c r="J34" s="61">
        <f t="shared" si="17"/>
        <v>8.4</v>
      </c>
      <c r="K34" s="86">
        <f t="shared" si="5"/>
        <v>0</v>
      </c>
      <c r="L34" s="86">
        <f t="shared" si="6"/>
        <v>74.64959106</v>
      </c>
      <c r="M34" s="86">
        <f t="shared" si="7"/>
        <v>17.4</v>
      </c>
      <c r="N34" s="86">
        <f t="shared" si="8"/>
        <v>74.64959106</v>
      </c>
      <c r="O34" s="86">
        <f t="shared" si="13"/>
        <v>15551.99814</v>
      </c>
      <c r="P34" s="87">
        <f t="shared" si="14"/>
        <v>5880</v>
      </c>
      <c r="Q34" s="87">
        <f t="shared" si="9"/>
        <v>9671.998138</v>
      </c>
      <c r="R34" s="86">
        <v>0.0</v>
      </c>
      <c r="S34" s="61">
        <v>0.0</v>
      </c>
      <c r="T34" s="88">
        <f t="shared" si="11"/>
        <v>1450.799721</v>
      </c>
      <c r="U34" s="1">
        <f t="shared" si="12"/>
        <v>0</v>
      </c>
      <c r="V34" s="1">
        <f t="shared" si="15"/>
        <v>0</v>
      </c>
      <c r="W34" s="87">
        <f t="shared" si="16"/>
        <v>15551.99814</v>
      </c>
      <c r="X34" s="87">
        <f t="shared" si="19"/>
        <v>15551.99814</v>
      </c>
      <c r="Y34" s="84"/>
    </row>
    <row r="35">
      <c r="A35" s="84"/>
      <c r="B35" s="1"/>
      <c r="C35" s="1"/>
      <c r="D35" s="67">
        <v>15.0</v>
      </c>
      <c r="E35" s="61">
        <f t="shared" si="18"/>
        <v>420</v>
      </c>
      <c r="F35" s="61">
        <v>0.0</v>
      </c>
      <c r="G35" s="90">
        <f t="shared" si="2"/>
        <v>84</v>
      </c>
      <c r="H35" s="61">
        <f t="shared" si="3"/>
        <v>300</v>
      </c>
      <c r="I35" s="61">
        <f t="shared" si="4"/>
        <v>0</v>
      </c>
      <c r="J35" s="61">
        <f t="shared" si="17"/>
        <v>8.4</v>
      </c>
      <c r="K35" s="86">
        <f t="shared" si="5"/>
        <v>0</v>
      </c>
      <c r="L35" s="86">
        <f t="shared" si="6"/>
        <v>87.06635357</v>
      </c>
      <c r="M35" s="86">
        <f t="shared" si="7"/>
        <v>17.4</v>
      </c>
      <c r="N35" s="86">
        <f t="shared" si="8"/>
        <v>87.06635357</v>
      </c>
      <c r="O35" s="86">
        <f t="shared" si="13"/>
        <v>18138.82366</v>
      </c>
      <c r="P35" s="87">
        <f t="shared" si="14"/>
        <v>6300</v>
      </c>
      <c r="Q35" s="86">
        <f t="shared" si="9"/>
        <v>11838.82366</v>
      </c>
      <c r="R35" s="86">
        <v>0.0</v>
      </c>
      <c r="S35" s="61">
        <v>0.0</v>
      </c>
      <c r="T35" s="88">
        <f t="shared" si="11"/>
        <v>1775.823549</v>
      </c>
      <c r="U35" s="1">
        <f t="shared" si="12"/>
        <v>0</v>
      </c>
      <c r="V35" s="1">
        <f t="shared" si="15"/>
        <v>0</v>
      </c>
      <c r="W35" s="87">
        <f t="shared" si="16"/>
        <v>18138.82366</v>
      </c>
      <c r="X35" s="87">
        <f t="shared" si="19"/>
        <v>18138.82366</v>
      </c>
      <c r="Y35" s="84"/>
    </row>
    <row r="36">
      <c r="A36" s="84"/>
      <c r="B36" s="1"/>
      <c r="C36" s="1"/>
      <c r="D36" s="67">
        <v>16.0</v>
      </c>
      <c r="E36" s="61">
        <f t="shared" si="18"/>
        <v>420</v>
      </c>
      <c r="F36" s="61">
        <v>0.0</v>
      </c>
      <c r="G36" s="90">
        <f t="shared" si="2"/>
        <v>84</v>
      </c>
      <c r="H36" s="61">
        <f t="shared" si="3"/>
        <v>300</v>
      </c>
      <c r="I36" s="61">
        <f t="shared" si="4"/>
        <v>0</v>
      </c>
      <c r="J36" s="61">
        <f t="shared" si="17"/>
        <v>8.4</v>
      </c>
      <c r="K36" s="86">
        <f t="shared" si="5"/>
        <v>0</v>
      </c>
      <c r="L36" s="86">
        <f t="shared" si="6"/>
        <v>101.1732898</v>
      </c>
      <c r="M36" s="86">
        <f t="shared" si="7"/>
        <v>17.4</v>
      </c>
      <c r="N36" s="86">
        <f t="shared" si="8"/>
        <v>101.1732898</v>
      </c>
      <c r="O36" s="86">
        <f t="shared" si="13"/>
        <v>21077.7687</v>
      </c>
      <c r="P36" s="87">
        <f t="shared" si="14"/>
        <v>6720</v>
      </c>
      <c r="Q36" s="86">
        <f t="shared" si="9"/>
        <v>14357.7687</v>
      </c>
      <c r="R36" s="86">
        <v>0.0</v>
      </c>
      <c r="S36" s="61">
        <v>0.0</v>
      </c>
      <c r="T36" s="88">
        <f t="shared" si="11"/>
        <v>2153.665305</v>
      </c>
      <c r="U36" s="1">
        <f t="shared" si="12"/>
        <v>0</v>
      </c>
      <c r="V36" s="1">
        <f t="shared" si="15"/>
        <v>0</v>
      </c>
      <c r="W36" s="87">
        <f t="shared" si="16"/>
        <v>21077.7687</v>
      </c>
      <c r="X36" s="87">
        <f t="shared" si="19"/>
        <v>21077.7687</v>
      </c>
      <c r="Y36" s="84"/>
    </row>
    <row r="37">
      <c r="A37" s="84"/>
      <c r="B37" s="1"/>
      <c r="C37" s="1"/>
      <c r="D37" s="67">
        <v>17.0</v>
      </c>
      <c r="E37" s="61">
        <f t="shared" si="18"/>
        <v>420</v>
      </c>
      <c r="F37" s="61">
        <v>0.0</v>
      </c>
      <c r="G37" s="90">
        <f t="shared" si="2"/>
        <v>84</v>
      </c>
      <c r="H37" s="61">
        <f t="shared" si="3"/>
        <v>300</v>
      </c>
      <c r="I37" s="61">
        <f t="shared" si="4"/>
        <v>0</v>
      </c>
      <c r="J37" s="61">
        <f t="shared" si="17"/>
        <v>8.4</v>
      </c>
      <c r="K37" s="86">
        <f t="shared" si="5"/>
        <v>0</v>
      </c>
      <c r="L37" s="86">
        <f t="shared" si="6"/>
        <v>117.2004666</v>
      </c>
      <c r="M37" s="86">
        <f t="shared" si="7"/>
        <v>17.4</v>
      </c>
      <c r="N37" s="86">
        <f t="shared" si="8"/>
        <v>117.2004666</v>
      </c>
      <c r="O37" s="86">
        <f t="shared" si="13"/>
        <v>24416.76388</v>
      </c>
      <c r="P37" s="87">
        <f t="shared" si="14"/>
        <v>7140</v>
      </c>
      <c r="Q37" s="86">
        <f t="shared" si="9"/>
        <v>17276.76388</v>
      </c>
      <c r="R37" s="86">
        <v>0.0</v>
      </c>
      <c r="S37" s="61">
        <v>0.0</v>
      </c>
      <c r="T37" s="88">
        <f t="shared" si="11"/>
        <v>2591.514582</v>
      </c>
      <c r="U37" s="1">
        <f t="shared" si="12"/>
        <v>0</v>
      </c>
      <c r="V37" s="1">
        <f t="shared" si="15"/>
        <v>0</v>
      </c>
      <c r="W37" s="87">
        <f t="shared" si="16"/>
        <v>24416.76388</v>
      </c>
      <c r="X37" s="87">
        <f t="shared" si="19"/>
        <v>24416.76388</v>
      </c>
      <c r="Y37" s="84"/>
    </row>
    <row r="38">
      <c r="A38" s="84"/>
      <c r="B38" s="1"/>
      <c r="C38" s="1"/>
      <c r="D38" s="67">
        <v>18.0</v>
      </c>
      <c r="E38" s="61">
        <f t="shared" si="18"/>
        <v>420</v>
      </c>
      <c r="F38" s="61">
        <v>0.0</v>
      </c>
      <c r="G38" s="90">
        <f t="shared" si="2"/>
        <v>84</v>
      </c>
      <c r="H38" s="61">
        <f t="shared" si="3"/>
        <v>300</v>
      </c>
      <c r="I38" s="61">
        <f t="shared" si="4"/>
        <v>0</v>
      </c>
      <c r="J38" s="61">
        <f t="shared" si="17"/>
        <v>8.4</v>
      </c>
      <c r="K38" s="86">
        <f t="shared" si="5"/>
        <v>0</v>
      </c>
      <c r="L38" s="86">
        <f t="shared" si="6"/>
        <v>135.4092679</v>
      </c>
      <c r="M38" s="86">
        <f t="shared" si="7"/>
        <v>17.4</v>
      </c>
      <c r="N38" s="86">
        <f t="shared" si="8"/>
        <v>135.4092679</v>
      </c>
      <c r="O38" s="86">
        <f t="shared" si="13"/>
        <v>28210.26416</v>
      </c>
      <c r="P38" s="87">
        <f t="shared" si="14"/>
        <v>7560</v>
      </c>
      <c r="Q38" s="86">
        <f t="shared" si="9"/>
        <v>20650.26416</v>
      </c>
      <c r="R38" s="86">
        <v>0.0</v>
      </c>
      <c r="S38" s="61">
        <v>0.0</v>
      </c>
      <c r="T38" s="88">
        <f t="shared" si="11"/>
        <v>3097.539623</v>
      </c>
      <c r="U38" s="1">
        <f t="shared" si="12"/>
        <v>0</v>
      </c>
      <c r="V38" s="1">
        <f t="shared" si="15"/>
        <v>0</v>
      </c>
      <c r="W38" s="87">
        <f t="shared" si="16"/>
        <v>28210.26416</v>
      </c>
      <c r="X38" s="87">
        <f t="shared" si="19"/>
        <v>28210.26416</v>
      </c>
      <c r="Y38" s="84"/>
    </row>
    <row r="39">
      <c r="A39" s="84"/>
      <c r="B39" s="1"/>
      <c r="C39" s="1"/>
      <c r="D39" s="67">
        <v>19.0</v>
      </c>
      <c r="E39" s="61">
        <f t="shared" si="18"/>
        <v>420</v>
      </c>
      <c r="F39" s="61">
        <v>0.0</v>
      </c>
      <c r="G39" s="90">
        <f t="shared" si="2"/>
        <v>84</v>
      </c>
      <c r="H39" s="61">
        <f t="shared" si="3"/>
        <v>300</v>
      </c>
      <c r="I39" s="61">
        <f t="shared" si="4"/>
        <v>0</v>
      </c>
      <c r="J39" s="61">
        <f t="shared" si="17"/>
        <v>8.4</v>
      </c>
      <c r="K39" s="86">
        <f t="shared" si="5"/>
        <v>0</v>
      </c>
      <c r="L39" s="86">
        <f t="shared" si="6"/>
        <v>156.0966571</v>
      </c>
      <c r="M39" s="86">
        <f t="shared" si="7"/>
        <v>17.4</v>
      </c>
      <c r="N39" s="86">
        <f t="shared" si="8"/>
        <v>156.0966571</v>
      </c>
      <c r="O39" s="86">
        <f t="shared" si="13"/>
        <v>32520.1369</v>
      </c>
      <c r="P39" s="87">
        <f t="shared" si="14"/>
        <v>7980</v>
      </c>
      <c r="Q39" s="86">
        <f t="shared" si="9"/>
        <v>24540.1369</v>
      </c>
      <c r="R39" s="86">
        <v>0.0</v>
      </c>
      <c r="S39" s="61">
        <v>0.0</v>
      </c>
      <c r="T39" s="88">
        <f t="shared" si="11"/>
        <v>3681.020535</v>
      </c>
      <c r="U39" s="1">
        <f t="shared" si="12"/>
        <v>0</v>
      </c>
      <c r="V39" s="1">
        <f t="shared" si="15"/>
        <v>0</v>
      </c>
      <c r="W39" s="87">
        <f t="shared" si="16"/>
        <v>32520.1369</v>
      </c>
      <c r="X39" s="87">
        <f t="shared" si="19"/>
        <v>32520.1369</v>
      </c>
      <c r="Y39" s="84"/>
    </row>
    <row r="40">
      <c r="A40" s="84"/>
      <c r="B40" s="1"/>
      <c r="C40" s="1"/>
      <c r="D40" s="67">
        <v>20.0</v>
      </c>
      <c r="E40" s="61">
        <f t="shared" si="18"/>
        <v>420</v>
      </c>
      <c r="F40" s="61">
        <v>0.0</v>
      </c>
      <c r="G40" s="90">
        <f t="shared" si="2"/>
        <v>84</v>
      </c>
      <c r="H40" s="61">
        <f t="shared" si="3"/>
        <v>300</v>
      </c>
      <c r="I40" s="61">
        <f t="shared" si="4"/>
        <v>0</v>
      </c>
      <c r="J40" s="61">
        <f t="shared" si="17"/>
        <v>8.4</v>
      </c>
      <c r="K40" s="86">
        <f t="shared" si="5"/>
        <v>0</v>
      </c>
      <c r="L40" s="86">
        <f t="shared" si="6"/>
        <v>179.6000203</v>
      </c>
      <c r="M40" s="86">
        <f t="shared" si="7"/>
        <v>17.4</v>
      </c>
      <c r="N40" s="86">
        <f t="shared" si="8"/>
        <v>179.6000203</v>
      </c>
      <c r="O40" s="86">
        <f t="shared" si="13"/>
        <v>37416.6709</v>
      </c>
      <c r="P40" s="87">
        <f t="shared" si="14"/>
        <v>8400</v>
      </c>
      <c r="Q40" s="86">
        <f t="shared" si="9"/>
        <v>29016.6709</v>
      </c>
      <c r="R40" s="86">
        <v>0.0</v>
      </c>
      <c r="S40" s="61">
        <v>0.0</v>
      </c>
      <c r="T40" s="88">
        <f t="shared" si="11"/>
        <v>4352.500635</v>
      </c>
      <c r="U40" s="1">
        <f t="shared" si="12"/>
        <v>0</v>
      </c>
      <c r="V40" s="1">
        <f t="shared" si="15"/>
        <v>0</v>
      </c>
      <c r="W40" s="87">
        <f t="shared" si="16"/>
        <v>37416.6709</v>
      </c>
      <c r="X40" s="87">
        <f t="shared" si="19"/>
        <v>37416.6709</v>
      </c>
      <c r="Y40" s="84"/>
    </row>
    <row r="41">
      <c r="A41" s="84"/>
      <c r="B41" s="1"/>
      <c r="C41" s="1"/>
      <c r="D41" s="67">
        <v>21.0</v>
      </c>
      <c r="E41" s="61">
        <f t="shared" si="18"/>
        <v>420</v>
      </c>
      <c r="F41" s="61">
        <v>0.0</v>
      </c>
      <c r="G41" s="90">
        <f t="shared" si="2"/>
        <v>84</v>
      </c>
      <c r="H41" s="61">
        <f t="shared" si="3"/>
        <v>300</v>
      </c>
      <c r="I41" s="61">
        <f t="shared" si="4"/>
        <v>0</v>
      </c>
      <c r="J41" s="61">
        <f t="shared" si="17"/>
        <v>8.4</v>
      </c>
      <c r="K41" s="86">
        <f t="shared" si="5"/>
        <v>0</v>
      </c>
      <c r="L41" s="86">
        <f t="shared" si="6"/>
        <v>206.3026689</v>
      </c>
      <c r="M41" s="86">
        <f t="shared" si="7"/>
        <v>17.4</v>
      </c>
      <c r="N41" s="86">
        <f t="shared" si="8"/>
        <v>206.3026689</v>
      </c>
      <c r="O41" s="86">
        <f t="shared" si="13"/>
        <v>42979.72268</v>
      </c>
      <c r="P41" s="87">
        <f t="shared" si="14"/>
        <v>8820</v>
      </c>
      <c r="Q41" s="86">
        <f t="shared" si="9"/>
        <v>34159.72268</v>
      </c>
      <c r="R41" s="86">
        <v>0.0</v>
      </c>
      <c r="S41" s="61">
        <v>0.0</v>
      </c>
      <c r="T41" s="88">
        <f t="shared" si="11"/>
        <v>5123.958402</v>
      </c>
      <c r="U41" s="1">
        <f t="shared" si="12"/>
        <v>0</v>
      </c>
      <c r="V41" s="1">
        <f t="shared" si="15"/>
        <v>0</v>
      </c>
      <c r="W41" s="87">
        <f t="shared" si="16"/>
        <v>42979.72268</v>
      </c>
      <c r="X41" s="87">
        <f t="shared" si="19"/>
        <v>42979.72268</v>
      </c>
      <c r="Y41" s="84"/>
    </row>
    <row r="42">
      <c r="A42" s="84"/>
      <c r="B42" s="1"/>
      <c r="C42" s="1"/>
      <c r="D42" s="67">
        <v>22.0</v>
      </c>
      <c r="E42" s="61">
        <f t="shared" si="18"/>
        <v>420</v>
      </c>
      <c r="F42" s="61">
        <v>0.0</v>
      </c>
      <c r="G42" s="90">
        <f t="shared" si="2"/>
        <v>84</v>
      </c>
      <c r="H42" s="61">
        <f t="shared" si="3"/>
        <v>300</v>
      </c>
      <c r="I42" s="61">
        <f t="shared" si="4"/>
        <v>0</v>
      </c>
      <c r="J42" s="61">
        <f t="shared" si="17"/>
        <v>8.4</v>
      </c>
      <c r="K42" s="86">
        <f t="shared" si="5"/>
        <v>0</v>
      </c>
      <c r="L42" s="86">
        <f t="shared" si="6"/>
        <v>236.6400904</v>
      </c>
      <c r="M42" s="86">
        <f t="shared" si="7"/>
        <v>17.4</v>
      </c>
      <c r="N42" s="86">
        <f t="shared" si="8"/>
        <v>236.6400904</v>
      </c>
      <c r="O42" s="86">
        <f t="shared" si="13"/>
        <v>49300.01884</v>
      </c>
      <c r="P42" s="87">
        <f t="shared" si="14"/>
        <v>9240</v>
      </c>
      <c r="Q42" s="86">
        <f t="shared" si="9"/>
        <v>40060.01884</v>
      </c>
      <c r="R42" s="86">
        <v>0.0</v>
      </c>
      <c r="S42" s="61">
        <v>0.0</v>
      </c>
      <c r="T42" s="88">
        <f t="shared" si="11"/>
        <v>6009.002826</v>
      </c>
      <c r="U42" s="1">
        <f t="shared" si="12"/>
        <v>0</v>
      </c>
      <c r="V42" s="1">
        <f t="shared" si="15"/>
        <v>0</v>
      </c>
      <c r="W42" s="87">
        <f t="shared" si="16"/>
        <v>49300.01884</v>
      </c>
      <c r="X42" s="87">
        <f t="shared" si="19"/>
        <v>49300.01884</v>
      </c>
      <c r="Y42" s="84"/>
    </row>
    <row r="43">
      <c r="A43" s="84"/>
      <c r="B43" s="1"/>
      <c r="C43" s="1"/>
      <c r="D43" s="67">
        <v>23.0</v>
      </c>
      <c r="E43" s="61">
        <f t="shared" si="18"/>
        <v>420</v>
      </c>
      <c r="F43" s="61">
        <v>0.0</v>
      </c>
      <c r="G43" s="90">
        <f t="shared" si="2"/>
        <v>84</v>
      </c>
      <c r="H43" s="61">
        <f t="shared" si="3"/>
        <v>300</v>
      </c>
      <c r="I43" s="61">
        <f t="shared" si="4"/>
        <v>0</v>
      </c>
      <c r="J43" s="61">
        <f t="shared" si="17"/>
        <v>8.4</v>
      </c>
      <c r="K43" s="86">
        <f t="shared" si="5"/>
        <v>0</v>
      </c>
      <c r="L43" s="86">
        <f t="shared" si="6"/>
        <v>271.1070516</v>
      </c>
      <c r="M43" s="86">
        <f t="shared" si="7"/>
        <v>17.4</v>
      </c>
      <c r="N43" s="86">
        <f t="shared" si="8"/>
        <v>271.1070516</v>
      </c>
      <c r="O43" s="86">
        <f t="shared" si="13"/>
        <v>56480.63574</v>
      </c>
      <c r="P43" s="87">
        <f t="shared" si="14"/>
        <v>9660</v>
      </c>
      <c r="Q43" s="86">
        <f t="shared" si="9"/>
        <v>46820.63574</v>
      </c>
      <c r="R43" s="86">
        <v>0.0</v>
      </c>
      <c r="S43" s="61">
        <v>0.0</v>
      </c>
      <c r="T43" s="88">
        <f t="shared" si="11"/>
        <v>7023.095362</v>
      </c>
      <c r="U43" s="1">
        <f t="shared" si="12"/>
        <v>0</v>
      </c>
      <c r="V43" s="1">
        <f t="shared" si="15"/>
        <v>0</v>
      </c>
      <c r="W43" s="87">
        <f t="shared" si="16"/>
        <v>56480.63574</v>
      </c>
      <c r="X43" s="87">
        <f t="shared" si="19"/>
        <v>56480.63574</v>
      </c>
      <c r="Y43" s="84"/>
    </row>
    <row r="44">
      <c r="A44" s="84"/>
      <c r="B44" s="1"/>
      <c r="C44" s="1"/>
      <c r="D44" s="67">
        <v>24.0</v>
      </c>
      <c r="E44" s="61">
        <f t="shared" si="18"/>
        <v>420</v>
      </c>
      <c r="F44" s="61">
        <v>0.0</v>
      </c>
      <c r="G44" s="90">
        <f t="shared" si="2"/>
        <v>84</v>
      </c>
      <c r="H44" s="61">
        <f t="shared" si="3"/>
        <v>300</v>
      </c>
      <c r="I44" s="61">
        <f t="shared" si="4"/>
        <v>0</v>
      </c>
      <c r="J44" s="61">
        <f t="shared" si="17"/>
        <v>8.4</v>
      </c>
      <c r="K44" s="86">
        <f t="shared" si="5"/>
        <v>0</v>
      </c>
      <c r="L44" s="86">
        <f t="shared" si="6"/>
        <v>310.2656665</v>
      </c>
      <c r="M44" s="86">
        <f t="shared" si="7"/>
        <v>17.4</v>
      </c>
      <c r="N44" s="86">
        <f t="shared" si="8"/>
        <v>310.2656665</v>
      </c>
      <c r="O44" s="86">
        <f t="shared" si="13"/>
        <v>64638.68051</v>
      </c>
      <c r="P44" s="87">
        <f t="shared" si="14"/>
        <v>10080</v>
      </c>
      <c r="Q44" s="86">
        <f t="shared" si="9"/>
        <v>54558.68051</v>
      </c>
      <c r="R44" s="86">
        <v>0.0</v>
      </c>
      <c r="S44" s="61">
        <v>0.0</v>
      </c>
      <c r="T44" s="88">
        <f t="shared" si="11"/>
        <v>8183.802077</v>
      </c>
      <c r="U44" s="1">
        <f t="shared" si="12"/>
        <v>0</v>
      </c>
      <c r="V44" s="1">
        <f t="shared" si="15"/>
        <v>0</v>
      </c>
      <c r="W44" s="87">
        <f t="shared" si="16"/>
        <v>64638.68051</v>
      </c>
      <c r="X44" s="87">
        <f t="shared" si="19"/>
        <v>64638.68051</v>
      </c>
      <c r="Y44" s="84"/>
    </row>
    <row r="45">
      <c r="A45" s="84"/>
      <c r="B45" s="1"/>
      <c r="C45" s="1"/>
      <c r="D45" s="67">
        <v>25.0</v>
      </c>
      <c r="E45" s="61">
        <f t="shared" si="18"/>
        <v>420</v>
      </c>
      <c r="F45" s="61">
        <v>0.0</v>
      </c>
      <c r="G45" s="90">
        <f t="shared" si="2"/>
        <v>84</v>
      </c>
      <c r="H45" s="61">
        <f t="shared" si="3"/>
        <v>300</v>
      </c>
      <c r="I45" s="61">
        <f t="shared" si="4"/>
        <v>0</v>
      </c>
      <c r="J45" s="61">
        <f t="shared" si="17"/>
        <v>8.4</v>
      </c>
      <c r="K45" s="86">
        <f t="shared" si="5"/>
        <v>0</v>
      </c>
      <c r="L45" s="86">
        <f t="shared" si="6"/>
        <v>354.7545646</v>
      </c>
      <c r="M45" s="86">
        <f t="shared" si="7"/>
        <v>17.4</v>
      </c>
      <c r="N45" s="86">
        <f t="shared" si="8"/>
        <v>354.7545646</v>
      </c>
      <c r="O45" s="86">
        <f t="shared" si="13"/>
        <v>73907.20095</v>
      </c>
      <c r="P45" s="87">
        <f t="shared" si="14"/>
        <v>10500</v>
      </c>
      <c r="Q45" s="86">
        <f t="shared" si="9"/>
        <v>63407.20095</v>
      </c>
      <c r="R45" s="86">
        <v>0.0</v>
      </c>
      <c r="S45" s="61">
        <v>0.0</v>
      </c>
      <c r="T45" s="88">
        <f t="shared" si="11"/>
        <v>9511.080143</v>
      </c>
      <c r="U45" s="1">
        <f t="shared" si="12"/>
        <v>0</v>
      </c>
      <c r="V45" s="1">
        <f t="shared" si="15"/>
        <v>0</v>
      </c>
      <c r="W45" s="87">
        <f t="shared" si="16"/>
        <v>73907.20095</v>
      </c>
      <c r="X45" s="87">
        <f t="shared" si="19"/>
        <v>73907.20095</v>
      </c>
      <c r="Y45" s="84"/>
    </row>
    <row r="46">
      <c r="A46" s="84"/>
      <c r="B46" s="1"/>
      <c r="C46" s="1"/>
      <c r="D46" s="67">
        <v>26.0</v>
      </c>
      <c r="E46" s="61">
        <f t="shared" si="18"/>
        <v>420</v>
      </c>
      <c r="F46" s="61">
        <v>0.0</v>
      </c>
      <c r="G46" s="90">
        <f t="shared" si="2"/>
        <v>84</v>
      </c>
      <c r="H46" s="61">
        <f t="shared" si="3"/>
        <v>300</v>
      </c>
      <c r="I46" s="61">
        <f t="shared" si="4"/>
        <v>0</v>
      </c>
      <c r="J46" s="61">
        <f t="shared" si="17"/>
        <v>8.4</v>
      </c>
      <c r="K46" s="86">
        <f t="shared" si="5"/>
        <v>0</v>
      </c>
      <c r="L46" s="86">
        <f t="shared" si="6"/>
        <v>405.2993057</v>
      </c>
      <c r="M46" s="86">
        <f t="shared" si="7"/>
        <v>17.4</v>
      </c>
      <c r="N46" s="86">
        <f t="shared" si="8"/>
        <v>405.2993057</v>
      </c>
      <c r="O46" s="86">
        <f t="shared" si="13"/>
        <v>84437.35535</v>
      </c>
      <c r="P46" s="87">
        <f t="shared" si="14"/>
        <v>10920</v>
      </c>
      <c r="Q46" s="86">
        <f t="shared" si="9"/>
        <v>73517.35535</v>
      </c>
      <c r="R46" s="86">
        <v>0.0</v>
      </c>
      <c r="S46" s="61">
        <v>0.0</v>
      </c>
      <c r="T46" s="88">
        <f t="shared" si="11"/>
        <v>11027.6033</v>
      </c>
      <c r="U46" s="1">
        <f t="shared" si="12"/>
        <v>0</v>
      </c>
      <c r="V46" s="1">
        <f t="shared" si="15"/>
        <v>0</v>
      </c>
      <c r="W46" s="87">
        <f t="shared" si="16"/>
        <v>84437.35535</v>
      </c>
      <c r="X46" s="87">
        <f t="shared" si="19"/>
        <v>84437.35535</v>
      </c>
      <c r="Y46" s="84"/>
    </row>
    <row r="47">
      <c r="A47" s="84"/>
      <c r="B47" s="1"/>
      <c r="C47" s="1"/>
      <c r="D47" s="67">
        <v>27.0</v>
      </c>
      <c r="E47" s="61">
        <f t="shared" si="18"/>
        <v>420</v>
      </c>
      <c r="F47" s="61">
        <v>0.0</v>
      </c>
      <c r="G47" s="90">
        <f t="shared" si="2"/>
        <v>84</v>
      </c>
      <c r="H47" s="61">
        <f t="shared" si="3"/>
        <v>300</v>
      </c>
      <c r="I47" s="61">
        <f t="shared" si="4"/>
        <v>0</v>
      </c>
      <c r="J47" s="61">
        <f t="shared" si="17"/>
        <v>8.4</v>
      </c>
      <c r="K47" s="86">
        <f t="shared" si="5"/>
        <v>0</v>
      </c>
      <c r="L47" s="86">
        <f t="shared" si="6"/>
        <v>462.7242132</v>
      </c>
      <c r="M47" s="86">
        <f t="shared" si="7"/>
        <v>17.4</v>
      </c>
      <c r="N47" s="86">
        <f t="shared" si="8"/>
        <v>462.7242132</v>
      </c>
      <c r="O47" s="86">
        <f t="shared" si="13"/>
        <v>96400.87775</v>
      </c>
      <c r="P47" s="87">
        <f t="shared" si="14"/>
        <v>11340</v>
      </c>
      <c r="Q47" s="86">
        <f t="shared" si="9"/>
        <v>85060.87775</v>
      </c>
      <c r="R47" s="86">
        <v>0.0</v>
      </c>
      <c r="S47" s="61">
        <v>0.0</v>
      </c>
      <c r="T47" s="88">
        <f t="shared" si="11"/>
        <v>12759.13166</v>
      </c>
      <c r="U47" s="1">
        <f t="shared" si="12"/>
        <v>0</v>
      </c>
      <c r="V47" s="1">
        <f t="shared" si="15"/>
        <v>0</v>
      </c>
      <c r="W47" s="87">
        <f t="shared" si="16"/>
        <v>96400.87775</v>
      </c>
      <c r="X47" s="87">
        <f t="shared" si="19"/>
        <v>96400.87775</v>
      </c>
      <c r="Y47" s="84"/>
    </row>
    <row r="48">
      <c r="A48" s="84"/>
      <c r="B48" s="1"/>
      <c r="C48" s="1"/>
      <c r="D48" s="67">
        <v>28.0</v>
      </c>
      <c r="E48" s="61">
        <f t="shared" si="18"/>
        <v>420</v>
      </c>
      <c r="F48" s="61">
        <v>0.0</v>
      </c>
      <c r="G48" s="90">
        <f t="shared" si="2"/>
        <v>84</v>
      </c>
      <c r="H48" s="61">
        <f t="shared" si="3"/>
        <v>300</v>
      </c>
      <c r="I48" s="61">
        <f t="shared" si="4"/>
        <v>0</v>
      </c>
      <c r="J48" s="61">
        <f t="shared" si="17"/>
        <v>8.4</v>
      </c>
      <c r="K48" s="86">
        <f t="shared" si="5"/>
        <v>0</v>
      </c>
      <c r="L48" s="86">
        <f t="shared" si="6"/>
        <v>527.9658174</v>
      </c>
      <c r="M48" s="86">
        <f t="shared" si="7"/>
        <v>17.4</v>
      </c>
      <c r="N48" s="86">
        <f t="shared" si="8"/>
        <v>527.9658174</v>
      </c>
      <c r="O48" s="86">
        <f t="shared" si="13"/>
        <v>109992.8786</v>
      </c>
      <c r="P48" s="87">
        <f t="shared" si="14"/>
        <v>11760</v>
      </c>
      <c r="Q48" s="86">
        <f t="shared" si="9"/>
        <v>98232.87863</v>
      </c>
      <c r="R48" s="86">
        <v>0.0</v>
      </c>
      <c r="S48" s="61">
        <v>0.0</v>
      </c>
      <c r="T48" s="88">
        <f t="shared" si="11"/>
        <v>14734.93179</v>
      </c>
      <c r="U48" s="1">
        <f t="shared" si="12"/>
        <v>0</v>
      </c>
      <c r="V48" s="1">
        <f t="shared" si="15"/>
        <v>0</v>
      </c>
      <c r="W48" s="87">
        <f t="shared" si="16"/>
        <v>109992.8786</v>
      </c>
      <c r="X48" s="87">
        <f t="shared" si="19"/>
        <v>109992.8786</v>
      </c>
      <c r="Y48" s="84"/>
    </row>
    <row r="49">
      <c r="A49" s="84"/>
      <c r="B49" s="1"/>
      <c r="C49" s="1"/>
      <c r="D49" s="67">
        <v>29.0</v>
      </c>
      <c r="E49" s="61">
        <f t="shared" si="18"/>
        <v>420</v>
      </c>
      <c r="F49" s="61">
        <v>0.0</v>
      </c>
      <c r="G49" s="90">
        <f t="shared" si="2"/>
        <v>84</v>
      </c>
      <c r="H49" s="61">
        <f t="shared" si="3"/>
        <v>300</v>
      </c>
      <c r="I49" s="61">
        <f t="shared" si="4"/>
        <v>0</v>
      </c>
      <c r="J49" s="61">
        <f t="shared" si="17"/>
        <v>8.4</v>
      </c>
      <c r="K49" s="86">
        <f t="shared" si="5"/>
        <v>0</v>
      </c>
      <c r="L49" s="86">
        <f t="shared" si="6"/>
        <v>602.0881297</v>
      </c>
      <c r="M49" s="86">
        <f t="shared" si="7"/>
        <v>17.4</v>
      </c>
      <c r="N49" s="86">
        <f t="shared" si="8"/>
        <v>602.0881297</v>
      </c>
      <c r="O49" s="86">
        <f t="shared" si="13"/>
        <v>125435.027</v>
      </c>
      <c r="P49" s="87">
        <f t="shared" si="14"/>
        <v>12180</v>
      </c>
      <c r="Q49" s="86">
        <f t="shared" si="9"/>
        <v>113255.027</v>
      </c>
      <c r="R49" s="86">
        <v>0.0</v>
      </c>
      <c r="S49" s="61">
        <v>0.0</v>
      </c>
      <c r="T49" s="88">
        <f t="shared" si="11"/>
        <v>16988.25405</v>
      </c>
      <c r="U49" s="1">
        <f t="shared" si="12"/>
        <v>0</v>
      </c>
      <c r="V49" s="1">
        <f t="shared" si="15"/>
        <v>0</v>
      </c>
      <c r="W49" s="87">
        <f t="shared" si="16"/>
        <v>125435.027</v>
      </c>
      <c r="X49" s="87">
        <f t="shared" si="19"/>
        <v>125435.027</v>
      </c>
      <c r="Y49" s="84"/>
    </row>
    <row r="50">
      <c r="A50" s="84"/>
      <c r="B50" s="1"/>
      <c r="C50" s="1"/>
      <c r="D50" s="67">
        <v>30.0</v>
      </c>
      <c r="E50" s="61">
        <f t="shared" si="18"/>
        <v>420</v>
      </c>
      <c r="F50" s="61">
        <v>0.0</v>
      </c>
      <c r="G50" s="90">
        <f t="shared" si="2"/>
        <v>84</v>
      </c>
      <c r="H50" s="61">
        <f t="shared" si="3"/>
        <v>300</v>
      </c>
      <c r="I50" s="61">
        <f t="shared" si="4"/>
        <v>0</v>
      </c>
      <c r="J50" s="61">
        <f t="shared" si="17"/>
        <v>8.4</v>
      </c>
      <c r="K50" s="86">
        <f t="shared" si="5"/>
        <v>0</v>
      </c>
      <c r="L50" s="86">
        <f t="shared" si="6"/>
        <v>686.2999949</v>
      </c>
      <c r="M50" s="86">
        <f t="shared" si="7"/>
        <v>17.4</v>
      </c>
      <c r="N50" s="86">
        <f t="shared" si="8"/>
        <v>686.2999949</v>
      </c>
      <c r="O50" s="86">
        <f t="shared" si="13"/>
        <v>142979.1656</v>
      </c>
      <c r="P50" s="87">
        <f t="shared" si="14"/>
        <v>12600</v>
      </c>
      <c r="Q50" s="86">
        <f t="shared" si="9"/>
        <v>130379.1656</v>
      </c>
      <c r="R50" s="86">
        <v>0.0</v>
      </c>
      <c r="S50" s="61">
        <v>0.0</v>
      </c>
      <c r="T50" s="88">
        <f t="shared" si="11"/>
        <v>19556.87484</v>
      </c>
      <c r="U50" s="1">
        <f t="shared" si="12"/>
        <v>0</v>
      </c>
      <c r="V50" s="1">
        <f t="shared" si="15"/>
        <v>0</v>
      </c>
      <c r="W50" s="87">
        <f t="shared" si="16"/>
        <v>142979.1656</v>
      </c>
      <c r="X50" s="87">
        <f t="shared" si="19"/>
        <v>142979.1656</v>
      </c>
      <c r="Y50" s="84"/>
    </row>
    <row r="51">
      <c r="A51" s="82"/>
      <c r="B51" s="82"/>
      <c r="C51" s="82"/>
      <c r="D51" s="83"/>
      <c r="E51" s="82"/>
      <c r="F51" s="82"/>
      <c r="G51" s="82"/>
      <c r="H51" s="82"/>
      <c r="I51" s="82"/>
      <c r="J51" s="82"/>
      <c r="K51" s="82"/>
      <c r="L51" s="82"/>
      <c r="M51" s="82"/>
      <c r="N51" s="82"/>
      <c r="O51" s="82"/>
      <c r="P51" s="82"/>
      <c r="Q51" s="82"/>
      <c r="R51" s="82"/>
      <c r="S51" s="82"/>
      <c r="T51" s="82"/>
      <c r="U51" s="82"/>
      <c r="V51" s="82"/>
      <c r="W51" s="82"/>
      <c r="X51" s="82"/>
      <c r="Y51" s="82"/>
    </row>
    <row r="52">
      <c r="A52" s="1"/>
      <c r="B52" s="1"/>
      <c r="C52" s="1"/>
      <c r="D52" s="2"/>
      <c r="E52" s="1"/>
      <c r="F52" s="1"/>
      <c r="G52" s="1"/>
      <c r="H52" s="1"/>
      <c r="I52" s="1"/>
      <c r="J52" s="1"/>
      <c r="K52" s="1"/>
      <c r="L52" s="1"/>
      <c r="M52" s="1"/>
      <c r="N52" s="1"/>
      <c r="O52" s="1"/>
      <c r="P52" s="1"/>
      <c r="Q52" s="1"/>
      <c r="R52" s="1"/>
      <c r="S52" s="1"/>
      <c r="T52" s="1"/>
      <c r="U52" s="1"/>
      <c r="V52" s="1"/>
      <c r="W52" s="1"/>
      <c r="X52" s="1"/>
      <c r="Y52" s="1"/>
    </row>
    <row r="53">
      <c r="A53" s="82"/>
      <c r="B53" s="82"/>
      <c r="C53" s="82"/>
      <c r="D53" s="83"/>
      <c r="E53" s="82"/>
      <c r="F53" s="82"/>
      <c r="G53" s="82"/>
      <c r="H53" s="82"/>
      <c r="I53" s="82"/>
      <c r="J53" s="82"/>
      <c r="K53" s="82"/>
      <c r="L53" s="82"/>
      <c r="M53" s="82"/>
      <c r="N53" s="82"/>
      <c r="O53" s="82"/>
      <c r="P53" s="82"/>
      <c r="Q53" s="82"/>
      <c r="R53" s="82"/>
      <c r="S53" s="82"/>
      <c r="T53" s="82"/>
      <c r="U53" s="82"/>
      <c r="V53" s="82"/>
      <c r="W53" s="82"/>
      <c r="X53" s="82"/>
      <c r="Y53" s="82"/>
    </row>
    <row r="54">
      <c r="A54" s="84"/>
      <c r="B54" s="1"/>
      <c r="C54" s="1"/>
      <c r="D54" s="91" t="s">
        <v>85</v>
      </c>
      <c r="E54" s="61"/>
      <c r="F54" s="1"/>
      <c r="G54" s="1"/>
      <c r="H54" s="1"/>
      <c r="I54" s="1"/>
      <c r="J54" s="1"/>
      <c r="K54" s="1"/>
      <c r="L54" s="1"/>
      <c r="M54" s="1"/>
      <c r="N54" s="1"/>
      <c r="O54" s="1"/>
      <c r="P54" s="1"/>
      <c r="Q54" s="1"/>
      <c r="R54" s="1"/>
      <c r="S54" s="1"/>
      <c r="T54" s="1"/>
      <c r="U54" s="1"/>
      <c r="V54" s="1"/>
      <c r="W54" s="1"/>
      <c r="X54" s="1"/>
      <c r="Y54" s="84"/>
    </row>
    <row r="55">
      <c r="A55" s="84"/>
      <c r="B55" s="1"/>
      <c r="C55" s="1"/>
      <c r="D55" s="67" t="s">
        <v>102</v>
      </c>
      <c r="E55" s="67" t="s">
        <v>103</v>
      </c>
      <c r="F55" s="67" t="s">
        <v>104</v>
      </c>
      <c r="G55" s="67"/>
      <c r="H55" s="67"/>
      <c r="I55" s="67" t="s">
        <v>105</v>
      </c>
      <c r="J55" s="67" t="s">
        <v>116</v>
      </c>
      <c r="K55" s="67"/>
      <c r="L55" s="67" t="s">
        <v>107</v>
      </c>
      <c r="M55" s="67"/>
      <c r="N55" s="67"/>
      <c r="O55" s="67" t="s">
        <v>108</v>
      </c>
      <c r="P55" s="67" t="s">
        <v>117</v>
      </c>
      <c r="Q55" s="67" t="s">
        <v>110</v>
      </c>
      <c r="R55" s="67" t="s">
        <v>118</v>
      </c>
      <c r="S55" s="67"/>
      <c r="T55" s="67"/>
      <c r="U55" s="67"/>
      <c r="V55" s="67"/>
      <c r="W55" s="67" t="s">
        <v>114</v>
      </c>
      <c r="X55" s="67"/>
      <c r="Y55" s="84"/>
    </row>
    <row r="56">
      <c r="A56" s="84"/>
      <c r="B56" s="1"/>
      <c r="C56" s="1"/>
      <c r="D56" s="67">
        <v>1.0</v>
      </c>
      <c r="E56" s="61">
        <f t="shared" ref="E56:E58" si="20">$O$13</f>
        <v>420</v>
      </c>
      <c r="F56" s="61">
        <v>0.0</v>
      </c>
      <c r="G56" s="61"/>
      <c r="H56" s="61"/>
      <c r="I56" s="61">
        <v>0.0</v>
      </c>
      <c r="J56" s="61">
        <f t="shared" ref="J56:J85" si="21">$O$11*$O$10</f>
        <v>96</v>
      </c>
      <c r="K56" s="86"/>
      <c r="L56" s="86">
        <f t="shared" ref="L56:L85" si="22">O56*$O$7</f>
        <v>0</v>
      </c>
      <c r="M56" s="86"/>
      <c r="N56" s="86"/>
      <c r="O56" s="86">
        <f>(E56+F56-J56)*$C$16</f>
        <v>371.2716</v>
      </c>
      <c r="P56" s="87">
        <f>E56+F56</f>
        <v>420</v>
      </c>
      <c r="Q56" s="87">
        <f t="shared" ref="Q56:Q85" si="23">O56-P56</f>
        <v>-48.7284</v>
      </c>
      <c r="R56" s="87">
        <f t="shared" ref="R56:R85" si="24">Q56*0.15</f>
        <v>-7.30926</v>
      </c>
      <c r="S56" s="1"/>
      <c r="T56" s="1"/>
      <c r="U56" s="1"/>
      <c r="V56" s="1"/>
      <c r="W56" s="87">
        <f t="shared" ref="W56:W85" si="25">O56-R56</f>
        <v>378.58086</v>
      </c>
      <c r="X56" s="1"/>
      <c r="Y56" s="84"/>
    </row>
    <row r="57">
      <c r="A57" s="84"/>
      <c r="B57" s="1"/>
      <c r="C57" s="1"/>
      <c r="D57" s="67">
        <v>2.0</v>
      </c>
      <c r="E57" s="61">
        <f t="shared" si="20"/>
        <v>420</v>
      </c>
      <c r="F57" s="61">
        <v>0.0</v>
      </c>
      <c r="G57" s="61"/>
      <c r="H57" s="61"/>
      <c r="I57" s="61">
        <v>0.0</v>
      </c>
      <c r="J57" s="61">
        <f t="shared" si="21"/>
        <v>96</v>
      </c>
      <c r="K57" s="86"/>
      <c r="L57" s="86">
        <f t="shared" si="22"/>
        <v>0</v>
      </c>
      <c r="M57" s="86"/>
      <c r="N57" s="86"/>
      <c r="O57" s="86">
        <f t="shared" ref="O57:O85" si="26">(E57+F57+O56-J57-L56)*$C$16</f>
        <v>796.7117264</v>
      </c>
      <c r="P57" s="87">
        <f t="shared" ref="P57:P85" si="27">P56+E57+F57</f>
        <v>840</v>
      </c>
      <c r="Q57" s="87">
        <f t="shared" si="23"/>
        <v>-43.28827356</v>
      </c>
      <c r="R57" s="87">
        <f t="shared" si="24"/>
        <v>-6.493241034</v>
      </c>
      <c r="S57" s="1"/>
      <c r="T57" s="1"/>
      <c r="U57" s="1"/>
      <c r="V57" s="1"/>
      <c r="W57" s="87">
        <f t="shared" si="25"/>
        <v>803.2049675</v>
      </c>
      <c r="X57" s="1"/>
      <c r="Y57" s="84"/>
    </row>
    <row r="58">
      <c r="A58" s="84"/>
      <c r="B58" s="1"/>
      <c r="C58" s="1"/>
      <c r="D58" s="67">
        <v>3.0</v>
      </c>
      <c r="E58" s="61">
        <f t="shared" si="20"/>
        <v>420</v>
      </c>
      <c r="F58" s="61">
        <v>0.0</v>
      </c>
      <c r="G58" s="61"/>
      <c r="H58" s="61"/>
      <c r="I58" s="61">
        <v>0.0</v>
      </c>
      <c r="J58" s="61">
        <f t="shared" si="21"/>
        <v>96</v>
      </c>
      <c r="K58" s="86"/>
      <c r="L58" s="86">
        <f t="shared" si="22"/>
        <v>0</v>
      </c>
      <c r="M58" s="86"/>
      <c r="N58" s="86"/>
      <c r="O58" s="86">
        <f t="shared" si="26"/>
        <v>1284.223567</v>
      </c>
      <c r="P58" s="87">
        <f t="shared" si="27"/>
        <v>1260</v>
      </c>
      <c r="Q58" s="87">
        <f t="shared" si="23"/>
        <v>24.22356733</v>
      </c>
      <c r="R58" s="87">
        <f t="shared" si="24"/>
        <v>3.633535099</v>
      </c>
      <c r="S58" s="1"/>
      <c r="T58" s="1"/>
      <c r="U58" s="1"/>
      <c r="V58" s="1"/>
      <c r="W58" s="87">
        <f t="shared" si="25"/>
        <v>1280.590032</v>
      </c>
      <c r="X58" s="1"/>
      <c r="Y58" s="84"/>
    </row>
    <row r="59">
      <c r="A59" s="84"/>
      <c r="B59" s="1"/>
      <c r="C59" s="1"/>
      <c r="D59" s="67">
        <v>4.0</v>
      </c>
      <c r="E59" s="61">
        <f t="shared" ref="E59:E85" si="28">$O$14</f>
        <v>420</v>
      </c>
      <c r="F59" s="61">
        <v>0.0</v>
      </c>
      <c r="G59" s="61"/>
      <c r="H59" s="61"/>
      <c r="I59" s="61">
        <v>0.0</v>
      </c>
      <c r="J59" s="61">
        <f t="shared" si="21"/>
        <v>96</v>
      </c>
      <c r="K59" s="86"/>
      <c r="L59" s="86">
        <f t="shared" si="22"/>
        <v>0</v>
      </c>
      <c r="M59" s="86"/>
      <c r="N59" s="86"/>
      <c r="O59" s="86">
        <f t="shared" si="26"/>
        <v>1842.863386</v>
      </c>
      <c r="P59" s="87">
        <f t="shared" si="27"/>
        <v>1680</v>
      </c>
      <c r="Q59" s="87">
        <f t="shared" si="23"/>
        <v>162.8633858</v>
      </c>
      <c r="R59" s="87">
        <f t="shared" si="24"/>
        <v>24.42950787</v>
      </c>
      <c r="S59" s="1"/>
      <c r="T59" s="1"/>
      <c r="U59" s="1"/>
      <c r="V59" s="1"/>
      <c r="W59" s="87">
        <f t="shared" si="25"/>
        <v>1818.433878</v>
      </c>
      <c r="X59" s="1"/>
      <c r="Y59" s="84"/>
    </row>
    <row r="60">
      <c r="A60" s="84"/>
      <c r="B60" s="1"/>
      <c r="C60" s="1"/>
      <c r="D60" s="67">
        <v>5.0</v>
      </c>
      <c r="E60" s="61">
        <f t="shared" si="28"/>
        <v>420</v>
      </c>
      <c r="F60" s="61">
        <v>0.0</v>
      </c>
      <c r="G60" s="61"/>
      <c r="H60" s="61"/>
      <c r="I60" s="61">
        <v>0.0</v>
      </c>
      <c r="J60" s="61">
        <f t="shared" si="21"/>
        <v>96</v>
      </c>
      <c r="K60" s="86"/>
      <c r="L60" s="86">
        <f t="shared" si="22"/>
        <v>0</v>
      </c>
      <c r="M60" s="86"/>
      <c r="N60" s="86"/>
      <c r="O60" s="86">
        <f t="shared" si="26"/>
        <v>2483.008754</v>
      </c>
      <c r="P60" s="87">
        <f t="shared" si="27"/>
        <v>2100</v>
      </c>
      <c r="Q60" s="87">
        <f t="shared" si="23"/>
        <v>383.0087538</v>
      </c>
      <c r="R60" s="87">
        <f t="shared" si="24"/>
        <v>57.45131307</v>
      </c>
      <c r="S60" s="1"/>
      <c r="T60" s="1"/>
      <c r="U60" s="1"/>
      <c r="V60" s="1"/>
      <c r="W60" s="87">
        <f t="shared" si="25"/>
        <v>2425.557441</v>
      </c>
      <c r="X60" s="1"/>
      <c r="Y60" s="84"/>
    </row>
    <row r="61">
      <c r="A61" s="84"/>
      <c r="B61" s="1"/>
      <c r="C61" s="1"/>
      <c r="D61" s="67">
        <v>6.0</v>
      </c>
      <c r="E61" s="61">
        <f t="shared" si="28"/>
        <v>420</v>
      </c>
      <c r="F61" s="61">
        <v>0.0</v>
      </c>
      <c r="G61" s="61"/>
      <c r="H61" s="61"/>
      <c r="I61" s="61">
        <v>0.0</v>
      </c>
      <c r="J61" s="61">
        <f t="shared" si="21"/>
        <v>96</v>
      </c>
      <c r="K61" s="86"/>
      <c r="L61" s="86">
        <f t="shared" si="22"/>
        <v>0</v>
      </c>
      <c r="M61" s="86"/>
      <c r="N61" s="86"/>
      <c r="O61" s="86">
        <f t="shared" si="26"/>
        <v>3216.551331</v>
      </c>
      <c r="P61" s="87">
        <f t="shared" si="27"/>
        <v>2520</v>
      </c>
      <c r="Q61" s="87">
        <f t="shared" si="23"/>
        <v>696.551331</v>
      </c>
      <c r="R61" s="87">
        <f t="shared" si="24"/>
        <v>104.4826996</v>
      </c>
      <c r="S61" s="1"/>
      <c r="T61" s="1"/>
      <c r="U61" s="1"/>
      <c r="V61" s="1"/>
      <c r="W61" s="87">
        <f t="shared" si="25"/>
        <v>3112.068631</v>
      </c>
      <c r="X61" s="1"/>
      <c r="Y61" s="84"/>
    </row>
    <row r="62">
      <c r="A62" s="84"/>
      <c r="B62" s="1"/>
      <c r="C62" s="1"/>
      <c r="D62" s="67">
        <v>7.0</v>
      </c>
      <c r="E62" s="61">
        <f t="shared" si="28"/>
        <v>420</v>
      </c>
      <c r="F62" s="61">
        <v>0.0</v>
      </c>
      <c r="G62" s="61"/>
      <c r="H62" s="61"/>
      <c r="I62" s="61">
        <v>0.0</v>
      </c>
      <c r="J62" s="61">
        <f t="shared" si="21"/>
        <v>96</v>
      </c>
      <c r="K62" s="86"/>
      <c r="L62" s="86">
        <f t="shared" si="22"/>
        <v>0</v>
      </c>
      <c r="M62" s="86"/>
      <c r="N62" s="86"/>
      <c r="O62" s="86">
        <f t="shared" si="26"/>
        <v>4057.11777</v>
      </c>
      <c r="P62" s="87">
        <f t="shared" si="27"/>
        <v>2940</v>
      </c>
      <c r="Q62" s="87">
        <f t="shared" si="23"/>
        <v>1117.11777</v>
      </c>
      <c r="R62" s="87">
        <f t="shared" si="24"/>
        <v>167.5676655</v>
      </c>
      <c r="S62" s="1"/>
      <c r="T62" s="1"/>
      <c r="U62" s="1"/>
      <c r="V62" s="1"/>
      <c r="W62" s="87">
        <f t="shared" si="25"/>
        <v>3889.550105</v>
      </c>
      <c r="X62" s="1"/>
      <c r="Y62" s="84"/>
    </row>
    <row r="63">
      <c r="A63" s="84"/>
      <c r="B63" s="1"/>
      <c r="C63" s="1"/>
      <c r="D63" s="67">
        <v>8.0</v>
      </c>
      <c r="E63" s="61">
        <f t="shared" si="28"/>
        <v>420</v>
      </c>
      <c r="F63" s="61">
        <v>0.0</v>
      </c>
      <c r="G63" s="61"/>
      <c r="H63" s="61"/>
      <c r="I63" s="61">
        <v>0.0</v>
      </c>
      <c r="J63" s="61">
        <f t="shared" si="21"/>
        <v>96</v>
      </c>
      <c r="K63" s="86"/>
      <c r="L63" s="86">
        <f t="shared" si="22"/>
        <v>0</v>
      </c>
      <c r="M63" s="86"/>
      <c r="N63" s="86"/>
      <c r="O63" s="86">
        <f t="shared" si="26"/>
        <v>5020.322853</v>
      </c>
      <c r="P63" s="87">
        <f t="shared" si="27"/>
        <v>3360</v>
      </c>
      <c r="Q63" s="87">
        <f t="shared" si="23"/>
        <v>1660.322853</v>
      </c>
      <c r="R63" s="87">
        <f t="shared" si="24"/>
        <v>249.0484279</v>
      </c>
      <c r="S63" s="1"/>
      <c r="T63" s="1"/>
      <c r="U63" s="1"/>
      <c r="V63" s="1"/>
      <c r="W63" s="87">
        <f t="shared" si="25"/>
        <v>4771.274425</v>
      </c>
      <c r="X63" s="1"/>
      <c r="Y63" s="84"/>
    </row>
    <row r="64">
      <c r="A64" s="84"/>
      <c r="B64" s="1"/>
      <c r="C64" s="1"/>
      <c r="D64" s="67">
        <v>9.0</v>
      </c>
      <c r="E64" s="61">
        <f t="shared" si="28"/>
        <v>420</v>
      </c>
      <c r="F64" s="61">
        <v>0.0</v>
      </c>
      <c r="G64" s="61"/>
      <c r="H64" s="61"/>
      <c r="I64" s="61">
        <v>0.0</v>
      </c>
      <c r="J64" s="61">
        <f t="shared" si="21"/>
        <v>96</v>
      </c>
      <c r="K64" s="86"/>
      <c r="L64" s="86">
        <f t="shared" si="22"/>
        <v>0</v>
      </c>
      <c r="M64" s="86"/>
      <c r="N64" s="86"/>
      <c r="O64" s="86">
        <f t="shared" si="26"/>
        <v>6124.059557</v>
      </c>
      <c r="P64" s="87">
        <f t="shared" si="27"/>
        <v>3780</v>
      </c>
      <c r="Q64" s="87">
        <f t="shared" si="23"/>
        <v>2344.059557</v>
      </c>
      <c r="R64" s="87">
        <f t="shared" si="24"/>
        <v>351.6089336</v>
      </c>
      <c r="S64" s="1"/>
      <c r="T64" s="1"/>
      <c r="U64" s="1"/>
      <c r="V64" s="1"/>
      <c r="W64" s="87">
        <f t="shared" si="25"/>
        <v>5772.450623</v>
      </c>
      <c r="X64" s="1"/>
      <c r="Y64" s="84"/>
    </row>
    <row r="65">
      <c r="A65" s="84"/>
      <c r="B65" s="1"/>
      <c r="C65" s="1"/>
      <c r="D65" s="67">
        <v>10.0</v>
      </c>
      <c r="E65" s="61">
        <f t="shared" si="28"/>
        <v>420</v>
      </c>
      <c r="F65" s="61">
        <v>0.0</v>
      </c>
      <c r="G65" s="61"/>
      <c r="H65" s="61"/>
      <c r="I65" s="61">
        <v>0.0</v>
      </c>
      <c r="J65" s="61">
        <f t="shared" si="21"/>
        <v>96</v>
      </c>
      <c r="K65" s="86"/>
      <c r="L65" s="86">
        <f t="shared" si="22"/>
        <v>0</v>
      </c>
      <c r="M65" s="86"/>
      <c r="N65" s="86"/>
      <c r="O65" s="86">
        <f t="shared" si="26"/>
        <v>7388.831446</v>
      </c>
      <c r="P65" s="87">
        <f t="shared" si="27"/>
        <v>4200</v>
      </c>
      <c r="Q65" s="87">
        <f t="shared" si="23"/>
        <v>3188.831446</v>
      </c>
      <c r="R65" s="87">
        <f t="shared" si="24"/>
        <v>478.324717</v>
      </c>
      <c r="S65" s="1"/>
      <c r="T65" s="1"/>
      <c r="U65" s="1"/>
      <c r="V65" s="1"/>
      <c r="W65" s="87">
        <f t="shared" si="25"/>
        <v>6910.506729</v>
      </c>
      <c r="X65" s="1"/>
      <c r="Y65" s="84"/>
    </row>
    <row r="66">
      <c r="A66" s="84"/>
      <c r="B66" s="1"/>
      <c r="C66" s="1"/>
      <c r="D66" s="67">
        <v>11.0</v>
      </c>
      <c r="E66" s="61">
        <f t="shared" si="28"/>
        <v>420</v>
      </c>
      <c r="F66" s="61">
        <v>0.0</v>
      </c>
      <c r="G66" s="61"/>
      <c r="H66" s="61"/>
      <c r="I66" s="61">
        <v>0.0</v>
      </c>
      <c r="J66" s="61">
        <f t="shared" si="21"/>
        <v>96</v>
      </c>
      <c r="K66" s="86"/>
      <c r="L66" s="86">
        <f t="shared" si="22"/>
        <v>0</v>
      </c>
      <c r="M66" s="86"/>
      <c r="N66" s="86"/>
      <c r="O66" s="86">
        <f t="shared" si="26"/>
        <v>8838.133554</v>
      </c>
      <c r="P66" s="87">
        <f t="shared" si="27"/>
        <v>4620</v>
      </c>
      <c r="Q66" s="87">
        <f t="shared" si="23"/>
        <v>4218.133554</v>
      </c>
      <c r="R66" s="87">
        <f t="shared" si="24"/>
        <v>632.7200332</v>
      </c>
      <c r="S66" s="1"/>
      <c r="T66" s="1"/>
      <c r="U66" s="1"/>
      <c r="V66" s="1"/>
      <c r="W66" s="87">
        <f t="shared" si="25"/>
        <v>8205.413521</v>
      </c>
      <c r="X66" s="1"/>
      <c r="Y66" s="84"/>
    </row>
    <row r="67">
      <c r="A67" s="84"/>
      <c r="B67" s="1"/>
      <c r="C67" s="1"/>
      <c r="D67" s="67">
        <v>12.0</v>
      </c>
      <c r="E67" s="61">
        <f t="shared" si="28"/>
        <v>420</v>
      </c>
      <c r="F67" s="61">
        <v>0.0</v>
      </c>
      <c r="G67" s="61"/>
      <c r="H67" s="61"/>
      <c r="I67" s="61">
        <v>0.0</v>
      </c>
      <c r="J67" s="61">
        <f t="shared" si="21"/>
        <v>96</v>
      </c>
      <c r="K67" s="86"/>
      <c r="L67" s="86">
        <f t="shared" si="22"/>
        <v>0</v>
      </c>
      <c r="M67" s="86"/>
      <c r="N67" s="86"/>
      <c r="O67" s="86">
        <f t="shared" si="26"/>
        <v>10498.88884</v>
      </c>
      <c r="P67" s="87">
        <f t="shared" si="27"/>
        <v>5040</v>
      </c>
      <c r="Q67" s="87">
        <f t="shared" si="23"/>
        <v>5458.88884</v>
      </c>
      <c r="R67" s="87">
        <f t="shared" si="24"/>
        <v>818.833326</v>
      </c>
      <c r="S67" s="1"/>
      <c r="T67" s="1"/>
      <c r="U67" s="1"/>
      <c r="V67" s="1"/>
      <c r="W67" s="87">
        <f t="shared" si="25"/>
        <v>9680.055514</v>
      </c>
      <c r="X67" s="1"/>
      <c r="Y67" s="84"/>
    </row>
    <row r="68">
      <c r="A68" s="84"/>
      <c r="B68" s="1"/>
      <c r="C68" s="1"/>
      <c r="D68" s="67">
        <v>13.0</v>
      </c>
      <c r="E68" s="61">
        <f t="shared" si="28"/>
        <v>420</v>
      </c>
      <c r="F68" s="61">
        <v>0.0</v>
      </c>
      <c r="G68" s="61"/>
      <c r="H68" s="61"/>
      <c r="I68" s="61">
        <v>0.0</v>
      </c>
      <c r="J68" s="61">
        <f t="shared" si="21"/>
        <v>96</v>
      </c>
      <c r="K68" s="86"/>
      <c r="L68" s="86">
        <f t="shared" si="22"/>
        <v>0</v>
      </c>
      <c r="M68" s="86"/>
      <c r="N68" s="86"/>
      <c r="O68" s="86">
        <f t="shared" si="26"/>
        <v>12401.94832</v>
      </c>
      <c r="P68" s="87">
        <f t="shared" si="27"/>
        <v>5460</v>
      </c>
      <c r="Q68" s="87">
        <f t="shared" si="23"/>
        <v>6941.948322</v>
      </c>
      <c r="R68" s="87">
        <f t="shared" si="24"/>
        <v>1041.292248</v>
      </c>
      <c r="S68" s="1"/>
      <c r="T68" s="1"/>
      <c r="U68" s="1"/>
      <c r="V68" s="1"/>
      <c r="W68" s="87">
        <f t="shared" si="25"/>
        <v>11360.65607</v>
      </c>
      <c r="X68" s="1"/>
      <c r="Y68" s="84"/>
    </row>
    <row r="69">
      <c r="A69" s="84"/>
      <c r="B69" s="1"/>
      <c r="C69" s="1"/>
      <c r="D69" s="67">
        <v>14.0</v>
      </c>
      <c r="E69" s="61">
        <f t="shared" si="28"/>
        <v>420</v>
      </c>
      <c r="F69" s="61">
        <v>0.0</v>
      </c>
      <c r="G69" s="61"/>
      <c r="H69" s="61"/>
      <c r="I69" s="61">
        <v>0.0</v>
      </c>
      <c r="J69" s="61">
        <f t="shared" si="21"/>
        <v>96</v>
      </c>
      <c r="K69" s="86"/>
      <c r="L69" s="86">
        <f t="shared" si="22"/>
        <v>0</v>
      </c>
      <c r="M69" s="86"/>
      <c r="N69" s="86"/>
      <c r="O69" s="86">
        <f t="shared" si="26"/>
        <v>14582.66418</v>
      </c>
      <c r="P69" s="87">
        <f t="shared" si="27"/>
        <v>5880</v>
      </c>
      <c r="Q69" s="87">
        <f t="shared" si="23"/>
        <v>8702.664182</v>
      </c>
      <c r="R69" s="87">
        <f t="shared" si="24"/>
        <v>1305.399627</v>
      </c>
      <c r="S69" s="1"/>
      <c r="T69" s="1"/>
      <c r="U69" s="1"/>
      <c r="V69" s="1"/>
      <c r="W69" s="87">
        <f t="shared" si="25"/>
        <v>13277.26455</v>
      </c>
      <c r="X69" s="1"/>
      <c r="Y69" s="84"/>
    </row>
    <row r="70">
      <c r="A70" s="84"/>
      <c r="B70" s="1"/>
      <c r="C70" s="1"/>
      <c r="D70" s="67">
        <v>15.0</v>
      </c>
      <c r="E70" s="61">
        <f t="shared" si="28"/>
        <v>420</v>
      </c>
      <c r="F70" s="61">
        <v>0.0</v>
      </c>
      <c r="G70" s="61"/>
      <c r="H70" s="61"/>
      <c r="I70" s="61">
        <v>0.0</v>
      </c>
      <c r="J70" s="61">
        <f t="shared" si="21"/>
        <v>96</v>
      </c>
      <c r="K70" s="86"/>
      <c r="L70" s="86">
        <f t="shared" si="22"/>
        <v>0</v>
      </c>
      <c r="M70" s="86"/>
      <c r="N70" s="86"/>
      <c r="O70" s="86">
        <f t="shared" si="26"/>
        <v>17081.54649</v>
      </c>
      <c r="P70" s="87">
        <f t="shared" si="27"/>
        <v>6300</v>
      </c>
      <c r="Q70" s="86">
        <f t="shared" si="23"/>
        <v>10781.54649</v>
      </c>
      <c r="R70" s="87">
        <f t="shared" si="24"/>
        <v>1617.231973</v>
      </c>
      <c r="S70" s="1"/>
      <c r="T70" s="1"/>
      <c r="U70" s="1"/>
      <c r="V70" s="1"/>
      <c r="W70" s="87">
        <f t="shared" si="25"/>
        <v>15464.31451</v>
      </c>
      <c r="X70" s="1"/>
      <c r="Y70" s="84"/>
    </row>
    <row r="71">
      <c r="A71" s="84"/>
      <c r="B71" s="1"/>
      <c r="C71" s="1"/>
      <c r="D71" s="67">
        <v>16.0</v>
      </c>
      <c r="E71" s="61">
        <f t="shared" si="28"/>
        <v>420</v>
      </c>
      <c r="F71" s="61">
        <v>0.0</v>
      </c>
      <c r="G71" s="61"/>
      <c r="H71" s="61"/>
      <c r="I71" s="61">
        <v>0.0</v>
      </c>
      <c r="J71" s="61">
        <f t="shared" si="21"/>
        <v>96</v>
      </c>
      <c r="K71" s="86"/>
      <c r="L71" s="86">
        <f t="shared" si="22"/>
        <v>0</v>
      </c>
      <c r="M71" s="86"/>
      <c r="N71" s="86"/>
      <c r="O71" s="86">
        <f t="shared" si="26"/>
        <v>19945.01572</v>
      </c>
      <c r="P71" s="87">
        <f t="shared" si="27"/>
        <v>6720</v>
      </c>
      <c r="Q71" s="86">
        <f t="shared" si="23"/>
        <v>13225.01572</v>
      </c>
      <c r="R71" s="87">
        <f t="shared" si="24"/>
        <v>1983.752358</v>
      </c>
      <c r="S71" s="1"/>
      <c r="T71" s="1"/>
      <c r="U71" s="1"/>
      <c r="V71" s="1"/>
      <c r="W71" s="87">
        <f t="shared" si="25"/>
        <v>17961.26336</v>
      </c>
      <c r="X71" s="1"/>
      <c r="Y71" s="84"/>
    </row>
    <row r="72">
      <c r="A72" s="84"/>
      <c r="B72" s="1"/>
      <c r="C72" s="1"/>
      <c r="D72" s="67">
        <v>17.0</v>
      </c>
      <c r="E72" s="61">
        <f t="shared" si="28"/>
        <v>420</v>
      </c>
      <c r="F72" s="61">
        <v>0.0</v>
      </c>
      <c r="G72" s="61"/>
      <c r="H72" s="61"/>
      <c r="I72" s="61">
        <v>0.0</v>
      </c>
      <c r="J72" s="61">
        <f t="shared" si="21"/>
        <v>96</v>
      </c>
      <c r="K72" s="86"/>
      <c r="L72" s="86">
        <f t="shared" si="22"/>
        <v>0</v>
      </c>
      <c r="M72" s="86"/>
      <c r="N72" s="86"/>
      <c r="O72" s="86">
        <f t="shared" si="26"/>
        <v>23226.26511</v>
      </c>
      <c r="P72" s="87">
        <f t="shared" si="27"/>
        <v>7140</v>
      </c>
      <c r="Q72" s="86">
        <f t="shared" si="23"/>
        <v>16086.26511</v>
      </c>
      <c r="R72" s="87">
        <f t="shared" si="24"/>
        <v>2412.939767</v>
      </c>
      <c r="S72" s="1"/>
      <c r="T72" s="1"/>
      <c r="U72" s="1"/>
      <c r="V72" s="1"/>
      <c r="W72" s="87">
        <f t="shared" si="25"/>
        <v>20813.32534</v>
      </c>
      <c r="X72" s="1"/>
      <c r="Y72" s="84"/>
    </row>
    <row r="73">
      <c r="A73" s="84"/>
      <c r="B73" s="1"/>
      <c r="C73" s="1"/>
      <c r="D73" s="67">
        <v>18.0</v>
      </c>
      <c r="E73" s="61">
        <f t="shared" si="28"/>
        <v>420</v>
      </c>
      <c r="F73" s="61">
        <v>0.0</v>
      </c>
      <c r="G73" s="61"/>
      <c r="H73" s="61"/>
      <c r="I73" s="61">
        <v>0.0</v>
      </c>
      <c r="J73" s="61">
        <f t="shared" si="21"/>
        <v>96</v>
      </c>
      <c r="K73" s="86"/>
      <c r="L73" s="86">
        <f t="shared" si="22"/>
        <v>0</v>
      </c>
      <c r="M73" s="86"/>
      <c r="N73" s="86"/>
      <c r="O73" s="86">
        <f t="shared" si="26"/>
        <v>26986.24879</v>
      </c>
      <c r="P73" s="87">
        <f t="shared" si="27"/>
        <v>7560</v>
      </c>
      <c r="Q73" s="86">
        <f t="shared" si="23"/>
        <v>19426.24879</v>
      </c>
      <c r="R73" s="87">
        <f t="shared" si="24"/>
        <v>2913.937319</v>
      </c>
      <c r="S73" s="1"/>
      <c r="T73" s="1"/>
      <c r="U73" s="1"/>
      <c r="V73" s="1"/>
      <c r="W73" s="87">
        <f t="shared" si="25"/>
        <v>24072.31147</v>
      </c>
      <c r="X73" s="1"/>
      <c r="Y73" s="84"/>
    </row>
    <row r="74">
      <c r="A74" s="84"/>
      <c r="B74" s="1"/>
      <c r="C74" s="1"/>
      <c r="D74" s="67">
        <v>19.0</v>
      </c>
      <c r="E74" s="61">
        <f t="shared" si="28"/>
        <v>420</v>
      </c>
      <c r="F74" s="61">
        <v>0.0</v>
      </c>
      <c r="G74" s="61"/>
      <c r="H74" s="61"/>
      <c r="I74" s="61">
        <v>0.0</v>
      </c>
      <c r="J74" s="61">
        <f t="shared" si="21"/>
        <v>96</v>
      </c>
      <c r="K74" s="86"/>
      <c r="L74" s="86">
        <f t="shared" si="22"/>
        <v>0</v>
      </c>
      <c r="M74" s="86"/>
      <c r="N74" s="86"/>
      <c r="O74" s="86">
        <f t="shared" si="26"/>
        <v>31294.81409</v>
      </c>
      <c r="P74" s="87">
        <f t="shared" si="27"/>
        <v>7980</v>
      </c>
      <c r="Q74" s="86">
        <f t="shared" si="23"/>
        <v>23314.81409</v>
      </c>
      <c r="R74" s="87">
        <f t="shared" si="24"/>
        <v>3497.222114</v>
      </c>
      <c r="S74" s="1"/>
      <c r="T74" s="1"/>
      <c r="U74" s="1"/>
      <c r="V74" s="1"/>
      <c r="W74" s="87">
        <f t="shared" si="25"/>
        <v>27797.59198</v>
      </c>
      <c r="X74" s="1"/>
      <c r="Y74" s="84"/>
    </row>
    <row r="75">
      <c r="A75" s="84"/>
      <c r="B75" s="1"/>
      <c r="C75" s="1"/>
      <c r="D75" s="67">
        <v>20.0</v>
      </c>
      <c r="E75" s="61">
        <f t="shared" si="28"/>
        <v>420</v>
      </c>
      <c r="F75" s="61">
        <v>0.0</v>
      </c>
      <c r="G75" s="61"/>
      <c r="H75" s="61"/>
      <c r="I75" s="61">
        <v>0.0</v>
      </c>
      <c r="J75" s="61">
        <f t="shared" si="21"/>
        <v>96</v>
      </c>
      <c r="K75" s="86"/>
      <c r="L75" s="86">
        <f t="shared" si="22"/>
        <v>0</v>
      </c>
      <c r="M75" s="86"/>
      <c r="N75" s="86"/>
      <c r="O75" s="86">
        <f t="shared" si="26"/>
        <v>36231.99907</v>
      </c>
      <c r="P75" s="87">
        <f t="shared" si="27"/>
        <v>8400</v>
      </c>
      <c r="Q75" s="86">
        <f t="shared" si="23"/>
        <v>27831.99907</v>
      </c>
      <c r="R75" s="87">
        <f t="shared" si="24"/>
        <v>4174.79986</v>
      </c>
      <c r="S75" s="1"/>
      <c r="T75" s="1"/>
      <c r="U75" s="1"/>
      <c r="V75" s="1"/>
      <c r="W75" s="87">
        <f t="shared" si="25"/>
        <v>32057.19921</v>
      </c>
      <c r="X75" s="1"/>
      <c r="Y75" s="84"/>
    </row>
    <row r="76">
      <c r="A76" s="84"/>
      <c r="B76" s="1"/>
      <c r="C76" s="1"/>
      <c r="D76" s="67">
        <v>21.0</v>
      </c>
      <c r="E76" s="61">
        <f t="shared" si="28"/>
        <v>420</v>
      </c>
      <c r="F76" s="61">
        <v>0.0</v>
      </c>
      <c r="G76" s="61"/>
      <c r="H76" s="61"/>
      <c r="I76" s="61">
        <v>0.0</v>
      </c>
      <c r="J76" s="61">
        <f t="shared" si="21"/>
        <v>96</v>
      </c>
      <c r="K76" s="86"/>
      <c r="L76" s="86">
        <f t="shared" si="22"/>
        <v>0</v>
      </c>
      <c r="M76" s="86"/>
      <c r="N76" s="86"/>
      <c r="O76" s="86">
        <f t="shared" si="26"/>
        <v>41889.51933</v>
      </c>
      <c r="P76" s="87">
        <f t="shared" si="27"/>
        <v>8820</v>
      </c>
      <c r="Q76" s="86">
        <f t="shared" si="23"/>
        <v>33069.51933</v>
      </c>
      <c r="R76" s="87">
        <f t="shared" si="24"/>
        <v>4960.427899</v>
      </c>
      <c r="S76" s="1"/>
      <c r="T76" s="1"/>
      <c r="U76" s="1"/>
      <c r="V76" s="1"/>
      <c r="W76" s="87">
        <f t="shared" si="25"/>
        <v>36929.09143</v>
      </c>
      <c r="X76" s="1"/>
      <c r="Y76" s="84"/>
    </row>
    <row r="77">
      <c r="A77" s="84"/>
      <c r="B77" s="1"/>
      <c r="C77" s="1"/>
      <c r="D77" s="67">
        <v>22.0</v>
      </c>
      <c r="E77" s="61">
        <f t="shared" si="28"/>
        <v>420</v>
      </c>
      <c r="F77" s="61">
        <v>0.0</v>
      </c>
      <c r="G77" s="61"/>
      <c r="H77" s="61"/>
      <c r="I77" s="61">
        <v>0.0</v>
      </c>
      <c r="J77" s="61">
        <f t="shared" si="21"/>
        <v>96</v>
      </c>
      <c r="K77" s="86"/>
      <c r="L77" s="86">
        <f t="shared" si="22"/>
        <v>0</v>
      </c>
      <c r="M77" s="86"/>
      <c r="N77" s="86"/>
      <c r="O77" s="86">
        <f t="shared" si="26"/>
        <v>48372.4718</v>
      </c>
      <c r="P77" s="87">
        <f t="shared" si="27"/>
        <v>9240</v>
      </c>
      <c r="Q77" s="86">
        <f t="shared" si="23"/>
        <v>39132.4718</v>
      </c>
      <c r="R77" s="87">
        <f t="shared" si="24"/>
        <v>5869.87077</v>
      </c>
      <c r="S77" s="1"/>
      <c r="T77" s="1"/>
      <c r="U77" s="1"/>
      <c r="V77" s="1"/>
      <c r="W77" s="87">
        <f t="shared" si="25"/>
        <v>42502.60103</v>
      </c>
      <c r="X77" s="1"/>
      <c r="Y77" s="84"/>
    </row>
    <row r="78">
      <c r="A78" s="84"/>
      <c r="B78" s="1"/>
      <c r="C78" s="1"/>
      <c r="D78" s="67">
        <v>23.0</v>
      </c>
      <c r="E78" s="61">
        <f t="shared" si="28"/>
        <v>420</v>
      </c>
      <c r="F78" s="61">
        <v>0.0</v>
      </c>
      <c r="G78" s="61"/>
      <c r="H78" s="61"/>
      <c r="I78" s="61">
        <v>0.0</v>
      </c>
      <c r="J78" s="61">
        <f t="shared" si="21"/>
        <v>96</v>
      </c>
      <c r="K78" s="86"/>
      <c r="L78" s="86">
        <f t="shared" si="22"/>
        <v>0</v>
      </c>
      <c r="M78" s="86"/>
      <c r="N78" s="86"/>
      <c r="O78" s="86">
        <f t="shared" si="26"/>
        <v>55801.28704</v>
      </c>
      <c r="P78" s="87">
        <f t="shared" si="27"/>
        <v>9660</v>
      </c>
      <c r="Q78" s="86">
        <f t="shared" si="23"/>
        <v>46141.28704</v>
      </c>
      <c r="R78" s="87">
        <f t="shared" si="24"/>
        <v>6921.193055</v>
      </c>
      <c r="S78" s="1"/>
      <c r="T78" s="1"/>
      <c r="U78" s="1"/>
      <c r="V78" s="1"/>
      <c r="W78" s="87">
        <f t="shared" si="25"/>
        <v>48880.09398</v>
      </c>
      <c r="X78" s="1"/>
      <c r="Y78" s="84"/>
    </row>
    <row r="79">
      <c r="A79" s="84"/>
      <c r="B79" s="1"/>
      <c r="C79" s="1"/>
      <c r="D79" s="67">
        <v>24.0</v>
      </c>
      <c r="E79" s="61">
        <f t="shared" si="28"/>
        <v>420</v>
      </c>
      <c r="F79" s="61">
        <v>0.0</v>
      </c>
      <c r="G79" s="61"/>
      <c r="H79" s="61"/>
      <c r="I79" s="61">
        <v>0.0</v>
      </c>
      <c r="J79" s="61">
        <f t="shared" si="21"/>
        <v>96</v>
      </c>
      <c r="K79" s="86"/>
      <c r="L79" s="86">
        <f t="shared" si="22"/>
        <v>0</v>
      </c>
      <c r="M79" s="86"/>
      <c r="N79" s="86"/>
      <c r="O79" s="86">
        <f t="shared" si="26"/>
        <v>64313.96641</v>
      </c>
      <c r="P79" s="87">
        <f t="shared" si="27"/>
        <v>10080</v>
      </c>
      <c r="Q79" s="86">
        <f t="shared" si="23"/>
        <v>54233.96641</v>
      </c>
      <c r="R79" s="87">
        <f t="shared" si="24"/>
        <v>8135.094962</v>
      </c>
      <c r="S79" s="1"/>
      <c r="T79" s="1"/>
      <c r="U79" s="1"/>
      <c r="V79" s="1"/>
      <c r="W79" s="87">
        <f t="shared" si="25"/>
        <v>56178.87145</v>
      </c>
      <c r="X79" s="1"/>
      <c r="Y79" s="84"/>
    </row>
    <row r="80">
      <c r="A80" s="84"/>
      <c r="B80" s="1"/>
      <c r="C80" s="1"/>
      <c r="D80" s="67">
        <v>25.0</v>
      </c>
      <c r="E80" s="61">
        <f t="shared" si="28"/>
        <v>420</v>
      </c>
      <c r="F80" s="61">
        <v>0.0</v>
      </c>
      <c r="G80" s="61"/>
      <c r="H80" s="61"/>
      <c r="I80" s="61">
        <v>0.0</v>
      </c>
      <c r="J80" s="61">
        <f t="shared" si="21"/>
        <v>96</v>
      </c>
      <c r="K80" s="86"/>
      <c r="L80" s="86">
        <f t="shared" si="22"/>
        <v>0</v>
      </c>
      <c r="M80" s="86"/>
      <c r="N80" s="86"/>
      <c r="O80" s="86">
        <f t="shared" si="26"/>
        <v>74068.64571</v>
      </c>
      <c r="P80" s="87">
        <f t="shared" si="27"/>
        <v>10500</v>
      </c>
      <c r="Q80" s="86">
        <f t="shared" si="23"/>
        <v>63568.64571</v>
      </c>
      <c r="R80" s="87">
        <f t="shared" si="24"/>
        <v>9535.296857</v>
      </c>
      <c r="S80" s="1"/>
      <c r="T80" s="1"/>
      <c r="U80" s="1"/>
      <c r="V80" s="1"/>
      <c r="W80" s="87">
        <f t="shared" si="25"/>
        <v>64533.34886</v>
      </c>
      <c r="X80" s="1"/>
      <c r="Y80" s="84"/>
    </row>
    <row r="81">
      <c r="A81" s="84"/>
      <c r="B81" s="1"/>
      <c r="C81" s="1"/>
      <c r="D81" s="67">
        <v>26.0</v>
      </c>
      <c r="E81" s="61">
        <f t="shared" si="28"/>
        <v>420</v>
      </c>
      <c r="F81" s="61">
        <v>0.0</v>
      </c>
      <c r="G81" s="61"/>
      <c r="H81" s="61"/>
      <c r="I81" s="61">
        <v>0.0</v>
      </c>
      <c r="J81" s="61">
        <f t="shared" si="21"/>
        <v>96</v>
      </c>
      <c r="K81" s="86"/>
      <c r="L81" s="86">
        <f t="shared" si="22"/>
        <v>0</v>
      </c>
      <c r="M81" s="86"/>
      <c r="N81" s="86"/>
      <c r="O81" s="86">
        <f t="shared" si="26"/>
        <v>85246.53272</v>
      </c>
      <c r="P81" s="87">
        <f t="shared" si="27"/>
        <v>10920</v>
      </c>
      <c r="Q81" s="86">
        <f t="shared" si="23"/>
        <v>74326.53272</v>
      </c>
      <c r="R81" s="87">
        <f t="shared" si="24"/>
        <v>11148.97991</v>
      </c>
      <c r="S81" s="1"/>
      <c r="T81" s="1"/>
      <c r="U81" s="1"/>
      <c r="V81" s="1"/>
      <c r="W81" s="87">
        <f t="shared" si="25"/>
        <v>74097.55281</v>
      </c>
      <c r="X81" s="1"/>
      <c r="Y81" s="84"/>
    </row>
    <row r="82">
      <c r="A82" s="84"/>
      <c r="B82" s="1"/>
      <c r="C82" s="1"/>
      <c r="D82" s="67">
        <v>27.0</v>
      </c>
      <c r="E82" s="61">
        <f t="shared" si="28"/>
        <v>420</v>
      </c>
      <c r="F82" s="61">
        <v>0.0</v>
      </c>
      <c r="G82" s="61"/>
      <c r="H82" s="61"/>
      <c r="I82" s="61">
        <v>0.0</v>
      </c>
      <c r="J82" s="61">
        <f t="shared" si="21"/>
        <v>96</v>
      </c>
      <c r="K82" s="86"/>
      <c r="L82" s="86">
        <f t="shared" si="22"/>
        <v>0</v>
      </c>
      <c r="M82" s="86"/>
      <c r="N82" s="86"/>
      <c r="O82" s="86">
        <f t="shared" si="26"/>
        <v>98055.27345</v>
      </c>
      <c r="P82" s="87">
        <f t="shared" si="27"/>
        <v>11340</v>
      </c>
      <c r="Q82" s="86">
        <f t="shared" si="23"/>
        <v>86715.27345</v>
      </c>
      <c r="R82" s="87">
        <f t="shared" si="24"/>
        <v>13007.29102</v>
      </c>
      <c r="S82" s="1"/>
      <c r="T82" s="1"/>
      <c r="U82" s="1"/>
      <c r="V82" s="1"/>
      <c r="W82" s="87">
        <f t="shared" si="25"/>
        <v>85047.98243</v>
      </c>
      <c r="X82" s="1"/>
      <c r="Y82" s="84"/>
    </row>
    <row r="83">
      <c r="A83" s="84"/>
      <c r="B83" s="1"/>
      <c r="C83" s="1"/>
      <c r="D83" s="67">
        <v>28.0</v>
      </c>
      <c r="E83" s="61">
        <f t="shared" si="28"/>
        <v>420</v>
      </c>
      <c r="F83" s="61">
        <v>0.0</v>
      </c>
      <c r="G83" s="61"/>
      <c r="H83" s="61"/>
      <c r="I83" s="61">
        <v>0.0</v>
      </c>
      <c r="J83" s="61">
        <f t="shared" si="21"/>
        <v>96</v>
      </c>
      <c r="K83" s="86"/>
      <c r="L83" s="86">
        <f t="shared" si="22"/>
        <v>0</v>
      </c>
      <c r="M83" s="86"/>
      <c r="N83" s="86"/>
      <c r="O83" s="86">
        <f t="shared" si="26"/>
        <v>112732.8094</v>
      </c>
      <c r="P83" s="87">
        <f t="shared" si="27"/>
        <v>11760</v>
      </c>
      <c r="Q83" s="86">
        <f t="shared" si="23"/>
        <v>100972.8094</v>
      </c>
      <c r="R83" s="87">
        <f t="shared" si="24"/>
        <v>15145.92142</v>
      </c>
      <c r="S83" s="1"/>
      <c r="T83" s="1"/>
      <c r="U83" s="1"/>
      <c r="V83" s="1"/>
      <c r="W83" s="87">
        <f t="shared" si="25"/>
        <v>97586.88803</v>
      </c>
      <c r="X83" s="1"/>
      <c r="Y83" s="84"/>
    </row>
    <row r="84">
      <c r="A84" s="84"/>
      <c r="B84" s="1"/>
      <c r="C84" s="1"/>
      <c r="D84" s="67">
        <v>29.0</v>
      </c>
      <c r="E84" s="61">
        <f t="shared" si="28"/>
        <v>420</v>
      </c>
      <c r="F84" s="61">
        <v>0.0</v>
      </c>
      <c r="G84" s="61"/>
      <c r="H84" s="61"/>
      <c r="I84" s="61">
        <v>0.0</v>
      </c>
      <c r="J84" s="61">
        <f t="shared" si="21"/>
        <v>96</v>
      </c>
      <c r="K84" s="86"/>
      <c r="L84" s="86">
        <f t="shared" si="22"/>
        <v>0</v>
      </c>
      <c r="M84" s="86"/>
      <c r="N84" s="86"/>
      <c r="O84" s="86">
        <f t="shared" si="26"/>
        <v>129551.7979</v>
      </c>
      <c r="P84" s="87">
        <f t="shared" si="27"/>
        <v>12180</v>
      </c>
      <c r="Q84" s="86">
        <f t="shared" si="23"/>
        <v>117371.7979</v>
      </c>
      <c r="R84" s="87">
        <f t="shared" si="24"/>
        <v>17605.76969</v>
      </c>
      <c r="S84" s="1"/>
      <c r="T84" s="1"/>
      <c r="U84" s="1"/>
      <c r="V84" s="1"/>
      <c r="W84" s="87">
        <f t="shared" si="25"/>
        <v>111946.0283</v>
      </c>
      <c r="X84" s="1"/>
      <c r="Y84" s="84"/>
    </row>
    <row r="85">
      <c r="A85" s="84"/>
      <c r="B85" s="1"/>
      <c r="C85" s="1"/>
      <c r="D85" s="67">
        <v>30.0</v>
      </c>
      <c r="E85" s="61">
        <f t="shared" si="28"/>
        <v>420</v>
      </c>
      <c r="F85" s="61">
        <v>0.0</v>
      </c>
      <c r="G85" s="61"/>
      <c r="H85" s="61"/>
      <c r="I85" s="61">
        <v>0.0</v>
      </c>
      <c r="J85" s="61">
        <f t="shared" si="21"/>
        <v>96</v>
      </c>
      <c r="K85" s="86"/>
      <c r="L85" s="86">
        <f t="shared" si="22"/>
        <v>0</v>
      </c>
      <c r="M85" s="86"/>
      <c r="N85" s="86"/>
      <c r="O85" s="86">
        <f t="shared" si="26"/>
        <v>148824.6769</v>
      </c>
      <c r="P85" s="87">
        <f t="shared" si="27"/>
        <v>12600</v>
      </c>
      <c r="Q85" s="86">
        <f t="shared" si="23"/>
        <v>136224.6769</v>
      </c>
      <c r="R85" s="87">
        <f t="shared" si="24"/>
        <v>20433.70153</v>
      </c>
      <c r="S85" s="1"/>
      <c r="T85" s="1"/>
      <c r="U85" s="1"/>
      <c r="V85" s="1"/>
      <c r="W85" s="87">
        <f t="shared" si="25"/>
        <v>128390.9753</v>
      </c>
      <c r="X85" s="1"/>
      <c r="Y85" s="84"/>
    </row>
    <row r="86">
      <c r="A86" s="84"/>
      <c r="B86" s="84"/>
      <c r="C86" s="84"/>
      <c r="D86" s="92"/>
      <c r="E86" s="84"/>
      <c r="F86" s="84"/>
      <c r="G86" s="84"/>
      <c r="H86" s="84"/>
      <c r="I86" s="84"/>
      <c r="J86" s="84"/>
      <c r="K86" s="84"/>
      <c r="L86" s="84"/>
      <c r="M86" s="84"/>
      <c r="N86" s="84"/>
      <c r="O86" s="84"/>
      <c r="P86" s="84"/>
      <c r="Q86" s="84"/>
      <c r="R86" s="84"/>
      <c r="S86" s="84"/>
      <c r="T86" s="84"/>
      <c r="U86" s="84"/>
      <c r="V86" s="84"/>
      <c r="W86" s="84"/>
      <c r="X86" s="84"/>
      <c r="Y86" s="84"/>
    </row>
    <row r="87">
      <c r="A87" s="1"/>
      <c r="B87" s="1"/>
      <c r="C87" s="1"/>
      <c r="D87" s="2"/>
      <c r="E87" s="1"/>
      <c r="F87" s="1"/>
      <c r="G87" s="1"/>
      <c r="H87" s="1"/>
      <c r="I87" s="1"/>
      <c r="J87" s="1"/>
      <c r="K87" s="1"/>
      <c r="L87" s="1"/>
      <c r="M87" s="1"/>
      <c r="N87" s="1"/>
      <c r="O87" s="1"/>
      <c r="P87" s="1"/>
      <c r="Q87" s="1"/>
      <c r="R87" s="1"/>
      <c r="S87" s="1"/>
      <c r="T87" s="1"/>
      <c r="U87" s="1"/>
      <c r="V87" s="1"/>
      <c r="W87" s="1"/>
      <c r="X87" s="1"/>
      <c r="Y87" s="1"/>
    </row>
  </sheetData>
  <mergeCells count="1">
    <mergeCell ref="D10:E14"/>
  </mergeCell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13"/>
    <col customWidth="1" hidden="1" min="2" max="3" width="24.63"/>
    <col customWidth="1" min="4" max="4" width="29.25"/>
    <col customWidth="1" min="5" max="5" width="19.13"/>
    <col customWidth="1" min="6" max="6" width="17.75"/>
    <col customWidth="1" hidden="1" min="7" max="8" width="18.75"/>
    <col customWidth="1" min="9" max="9" width="18.75"/>
    <col customWidth="1" min="10" max="10" width="31.5"/>
    <col customWidth="1" min="11" max="11" width="20.25"/>
    <col customWidth="1" min="12" max="12" width="35.63"/>
    <col customWidth="1" hidden="1" min="13" max="14" width="35.63"/>
    <col customWidth="1" min="15" max="15" width="35.63"/>
    <col customWidth="1" min="16" max="16" width="20.38"/>
    <col customWidth="1" min="17" max="17" width="30.38"/>
    <col customWidth="1" min="18" max="18" width="19.38"/>
    <col customWidth="1" hidden="1" min="19" max="20" width="15.88"/>
    <col customWidth="1" min="21" max="23" width="15.88"/>
    <col customWidth="1" min="24" max="24" width="21.0"/>
    <col customWidth="1" min="25" max="25" width="4.25"/>
  </cols>
  <sheetData>
    <row r="1">
      <c r="A1" s="1"/>
      <c r="B1" s="1"/>
      <c r="C1" s="1"/>
      <c r="D1" s="2"/>
      <c r="E1" s="61"/>
      <c r="F1" s="61"/>
      <c r="G1" s="61"/>
      <c r="H1" s="61"/>
      <c r="I1" s="61"/>
      <c r="J1" s="61"/>
      <c r="K1" s="61"/>
      <c r="L1" s="61"/>
      <c r="M1" s="1"/>
      <c r="N1" s="1"/>
      <c r="O1" s="1"/>
      <c r="P1" s="1"/>
      <c r="Q1" s="1"/>
      <c r="R1" s="1"/>
      <c r="S1" s="1"/>
      <c r="T1" s="1"/>
      <c r="U1" s="1"/>
      <c r="V1" s="1"/>
      <c r="W1" s="1"/>
      <c r="X1" s="1"/>
      <c r="Y1" s="1"/>
    </row>
    <row r="2">
      <c r="A2" s="1"/>
      <c r="B2" s="1"/>
      <c r="C2" s="1"/>
      <c r="D2" s="62" t="s">
        <v>79</v>
      </c>
      <c r="E2" s="63" t="s">
        <v>80</v>
      </c>
      <c r="F2" s="61"/>
      <c r="G2" s="64"/>
      <c r="H2" s="64"/>
      <c r="I2" s="64"/>
      <c r="J2" s="64" t="s">
        <v>81</v>
      </c>
      <c r="K2" s="65"/>
      <c r="L2" s="65"/>
      <c r="M2" s="65"/>
      <c r="N2" s="65"/>
      <c r="O2" s="65"/>
      <c r="P2" s="66"/>
      <c r="Q2" s="67"/>
      <c r="R2" s="67"/>
      <c r="S2" s="1"/>
      <c r="T2" s="1"/>
      <c r="U2" s="1"/>
      <c r="V2" s="1"/>
      <c r="W2" s="1"/>
      <c r="X2" s="1"/>
      <c r="Y2" s="1"/>
    </row>
    <row r="3">
      <c r="A3" s="1"/>
      <c r="B3" s="1"/>
      <c r="C3" s="1"/>
      <c r="D3" s="62" t="s">
        <v>82</v>
      </c>
      <c r="E3" s="63" t="s">
        <v>83</v>
      </c>
      <c r="F3" s="61"/>
      <c r="G3" s="68"/>
      <c r="H3" s="68"/>
      <c r="I3" s="68"/>
      <c r="J3" s="68"/>
      <c r="K3" s="69"/>
      <c r="L3" s="69" t="s">
        <v>84</v>
      </c>
      <c r="M3" s="65"/>
      <c r="N3" s="65"/>
      <c r="O3" s="65"/>
      <c r="P3" s="66"/>
      <c r="Q3" s="61"/>
      <c r="R3" s="70"/>
      <c r="S3" s="1"/>
      <c r="T3" s="1"/>
      <c r="U3" s="1"/>
      <c r="V3" s="1"/>
      <c r="W3" s="1"/>
      <c r="X3" s="1"/>
      <c r="Y3" s="1"/>
    </row>
    <row r="4">
      <c r="A4" s="1"/>
      <c r="B4" s="1"/>
      <c r="C4" s="1"/>
      <c r="D4" s="62" t="s">
        <v>86</v>
      </c>
      <c r="E4" s="63" t="s">
        <v>83</v>
      </c>
      <c r="F4" s="61"/>
      <c r="G4" s="65"/>
      <c r="H4" s="65"/>
      <c r="I4" s="65"/>
      <c r="J4" s="65" t="s">
        <v>87</v>
      </c>
      <c r="K4" s="71"/>
      <c r="L4" s="71">
        <f>'prielaidos (extra)'!D3</f>
        <v>0.1465</v>
      </c>
      <c r="M4" s="71"/>
      <c r="N4" s="71"/>
      <c r="O4" s="71"/>
      <c r="P4" s="66"/>
      <c r="Q4" s="61"/>
      <c r="R4" s="70"/>
      <c r="S4" s="1"/>
      <c r="T4" s="1"/>
      <c r="U4" s="1"/>
      <c r="V4" s="1"/>
      <c r="W4" s="1"/>
      <c r="X4" s="1"/>
      <c r="Y4" s="1"/>
    </row>
    <row r="5">
      <c r="A5" s="1"/>
      <c r="B5" s="1"/>
      <c r="C5" s="1"/>
      <c r="D5" s="62" t="s">
        <v>88</v>
      </c>
      <c r="E5" s="63" t="s">
        <v>83</v>
      </c>
      <c r="F5" s="61"/>
      <c r="G5" s="65"/>
      <c r="H5" s="65"/>
      <c r="I5" s="65"/>
      <c r="J5" s="65" t="s">
        <v>89</v>
      </c>
      <c r="K5" s="72"/>
      <c r="L5" s="72">
        <f>'prielaidos (extra)'!D8</f>
        <v>0.24</v>
      </c>
      <c r="M5" s="73"/>
      <c r="N5" s="73"/>
      <c r="O5" s="73"/>
      <c r="P5" s="1"/>
      <c r="Q5" s="1"/>
      <c r="R5" s="1"/>
      <c r="S5" s="1"/>
      <c r="T5" s="1"/>
      <c r="U5" s="1"/>
      <c r="V5" s="1"/>
      <c r="W5" s="1"/>
      <c r="X5" s="1"/>
      <c r="Y5" s="1"/>
    </row>
    <row r="6">
      <c r="A6" s="1"/>
      <c r="B6" s="1"/>
      <c r="C6" s="1"/>
      <c r="D6" s="62" t="s">
        <v>90</v>
      </c>
      <c r="E6" s="63" t="s">
        <v>83</v>
      </c>
      <c r="F6" s="61"/>
      <c r="G6" s="65"/>
      <c r="H6" s="65"/>
      <c r="I6" s="65"/>
      <c r="J6" s="65" t="s">
        <v>91</v>
      </c>
      <c r="K6" s="72"/>
      <c r="L6" s="72">
        <f>'prielaidos (extra)'!D9</f>
        <v>0</v>
      </c>
      <c r="M6" s="73"/>
      <c r="N6" s="73"/>
      <c r="O6" s="73"/>
      <c r="P6" s="74"/>
      <c r="Q6" s="74"/>
      <c r="R6" s="1"/>
      <c r="S6" s="1"/>
      <c r="T6" s="1"/>
      <c r="U6" s="1"/>
      <c r="V6" s="1"/>
      <c r="W6" s="1"/>
      <c r="X6" s="1"/>
      <c r="Y6" s="1"/>
    </row>
    <row r="7">
      <c r="A7" s="1"/>
      <c r="B7" s="1"/>
      <c r="C7" s="1"/>
      <c r="D7" s="61"/>
      <c r="E7" s="61"/>
      <c r="F7" s="61"/>
      <c r="G7" s="75"/>
      <c r="H7" s="75"/>
      <c r="I7" s="75"/>
      <c r="J7" s="75" t="s">
        <v>119</v>
      </c>
      <c r="K7" s="72"/>
      <c r="L7" s="72">
        <v>0.0048</v>
      </c>
      <c r="M7" s="72"/>
      <c r="N7" s="72"/>
      <c r="O7" s="72"/>
      <c r="P7" s="74"/>
      <c r="Q7" s="74"/>
      <c r="R7" s="1"/>
      <c r="S7" s="1"/>
      <c r="T7" s="1"/>
      <c r="U7" s="1"/>
      <c r="V7" s="1"/>
      <c r="W7" s="1"/>
      <c r="X7" s="1"/>
      <c r="Y7" s="1"/>
    </row>
    <row r="8">
      <c r="A8" s="2"/>
      <c r="B8" s="2"/>
      <c r="C8" s="2"/>
      <c r="D8" s="76"/>
      <c r="E8" s="76"/>
      <c r="G8" s="75"/>
      <c r="H8" s="75"/>
      <c r="I8" s="75"/>
      <c r="J8" s="75" t="s">
        <v>93</v>
      </c>
      <c r="K8" s="65"/>
      <c r="L8" s="65">
        <f>'jūsų prielaidos'!D14</f>
        <v>0</v>
      </c>
      <c r="M8" s="65"/>
      <c r="N8" s="65"/>
      <c r="O8" s="65"/>
      <c r="P8" s="74"/>
      <c r="Q8" s="74"/>
      <c r="R8" s="2"/>
      <c r="S8" s="2"/>
      <c r="T8" s="2"/>
      <c r="U8" s="2"/>
      <c r="V8" s="2"/>
      <c r="W8" s="2"/>
      <c r="X8" s="2"/>
      <c r="Y8" s="2"/>
    </row>
    <row r="9">
      <c r="A9" s="2"/>
      <c r="B9" s="2"/>
      <c r="C9" s="2"/>
      <c r="D9" s="76"/>
      <c r="E9" s="76"/>
      <c r="G9" s="75"/>
      <c r="H9" s="75"/>
      <c r="I9" s="75"/>
      <c r="J9" s="75" t="s">
        <v>94</v>
      </c>
      <c r="K9" s="65"/>
      <c r="L9" s="72">
        <f>'jūsų prielaidos'!D15</f>
        <v>0</v>
      </c>
      <c r="M9" s="65"/>
      <c r="N9" s="65"/>
      <c r="O9" s="65"/>
      <c r="P9" s="74"/>
      <c r="Q9" s="74"/>
      <c r="R9" s="2"/>
      <c r="S9" s="2"/>
      <c r="T9" s="2"/>
      <c r="U9" s="2"/>
      <c r="V9" s="2"/>
      <c r="W9" s="2"/>
      <c r="X9" s="2"/>
      <c r="Y9" s="2"/>
    </row>
    <row r="10">
      <c r="A10" s="2"/>
      <c r="B10" s="2"/>
      <c r="C10" s="2"/>
      <c r="D10" s="76" t="s">
        <v>95</v>
      </c>
      <c r="G10" s="75"/>
      <c r="H10" s="75"/>
      <c r="I10" s="75"/>
      <c r="J10" s="75" t="s">
        <v>96</v>
      </c>
      <c r="K10" s="65"/>
      <c r="L10" s="65">
        <v>0.0</v>
      </c>
      <c r="M10" s="65"/>
      <c r="N10" s="65"/>
      <c r="O10" s="65"/>
      <c r="P10" s="74"/>
      <c r="Q10" s="74"/>
      <c r="R10" s="2"/>
      <c r="S10" s="2"/>
      <c r="T10" s="2"/>
      <c r="U10" s="2"/>
      <c r="V10" s="2"/>
      <c r="W10" s="2"/>
      <c r="X10" s="2"/>
      <c r="Y10" s="2"/>
    </row>
    <row r="11">
      <c r="A11" s="1"/>
      <c r="B11" s="1"/>
      <c r="C11" s="1"/>
      <c r="G11" s="77"/>
      <c r="H11" s="77"/>
      <c r="I11" s="77"/>
      <c r="J11" s="77" t="s">
        <v>97</v>
      </c>
      <c r="K11" s="78"/>
      <c r="L11" s="78"/>
      <c r="M11" s="78"/>
      <c r="N11" s="78"/>
      <c r="O11" s="78"/>
      <c r="P11" s="74"/>
      <c r="Q11" s="74"/>
      <c r="R11" s="1"/>
      <c r="S11" s="1"/>
      <c r="T11" s="1"/>
      <c r="U11" s="1"/>
      <c r="V11" s="1"/>
      <c r="W11" s="1"/>
      <c r="X11" s="1"/>
      <c r="Y11" s="1"/>
    </row>
    <row r="12">
      <c r="A12" s="1"/>
      <c r="B12" s="1"/>
      <c r="C12" s="1"/>
      <c r="G12" s="77"/>
      <c r="H12" s="77"/>
      <c r="I12" s="77"/>
      <c r="J12" s="77" t="s">
        <v>98</v>
      </c>
      <c r="K12" s="78"/>
      <c r="L12" s="78">
        <f>'prielaidos (extra)'!D6</f>
        <v>33.6</v>
      </c>
      <c r="M12" s="79"/>
      <c r="N12" s="79"/>
      <c r="O12" s="79"/>
      <c r="P12" s="74"/>
      <c r="Q12" s="74"/>
      <c r="R12" s="1"/>
      <c r="S12" s="1"/>
      <c r="T12" s="1"/>
      <c r="U12" s="1"/>
      <c r="V12" s="1"/>
      <c r="W12" s="1"/>
      <c r="X12" s="1"/>
      <c r="Y12" s="1"/>
    </row>
    <row r="13">
      <c r="A13" s="1"/>
      <c r="B13" s="1"/>
      <c r="C13" s="1"/>
      <c r="G13" s="77"/>
      <c r="H13" s="77"/>
      <c r="I13" s="77"/>
      <c r="J13" s="77" t="s">
        <v>99</v>
      </c>
      <c r="K13" s="78"/>
      <c r="L13" s="78">
        <f>'prielaidos (extra)'!D11</f>
        <v>420</v>
      </c>
      <c r="M13" s="78"/>
      <c r="N13" s="78"/>
      <c r="O13" s="78"/>
      <c r="P13" s="74"/>
      <c r="Q13" s="74"/>
      <c r="R13" s="1"/>
      <c r="S13" s="1"/>
      <c r="T13" s="1"/>
      <c r="U13" s="1"/>
      <c r="V13" s="1"/>
      <c r="W13" s="1"/>
      <c r="X13" s="1"/>
      <c r="Y13" s="1"/>
    </row>
    <row r="14">
      <c r="A14" s="1"/>
      <c r="B14" s="1"/>
      <c r="C14" s="1"/>
      <c r="G14" s="77"/>
      <c r="H14" s="77"/>
      <c r="I14" s="77"/>
      <c r="J14" s="77" t="s">
        <v>100</v>
      </c>
      <c r="K14" s="78"/>
      <c r="L14" s="78">
        <f>'prielaidos (extra)'!D13</f>
        <v>420</v>
      </c>
      <c r="M14" s="78"/>
      <c r="N14" s="78"/>
      <c r="O14" s="78"/>
      <c r="P14" s="74"/>
      <c r="Q14" s="74"/>
      <c r="R14" s="61"/>
      <c r="S14" s="61"/>
      <c r="T14" s="61"/>
      <c r="U14" s="61"/>
      <c r="V14" s="61"/>
      <c r="W14" s="61"/>
      <c r="X14" s="61"/>
      <c r="Y14" s="1"/>
    </row>
    <row r="15">
      <c r="A15" s="1"/>
      <c r="B15" s="1"/>
      <c r="C15" s="1"/>
      <c r="G15" s="78"/>
      <c r="H15" s="78"/>
      <c r="I15" s="78"/>
      <c r="J15" s="78" t="s">
        <v>101</v>
      </c>
      <c r="K15" s="80"/>
      <c r="L15" s="80">
        <f>'prielaidos (extra)'!D15</f>
        <v>0</v>
      </c>
      <c r="M15" s="81"/>
      <c r="N15" s="81"/>
      <c r="O15" s="81"/>
      <c r="P15" s="74"/>
      <c r="Q15" s="74"/>
      <c r="R15" s="1"/>
      <c r="S15" s="1"/>
      <c r="T15" s="1"/>
      <c r="U15" s="1"/>
      <c r="V15" s="1"/>
      <c r="W15" s="1"/>
      <c r="X15" s="1"/>
      <c r="Y15" s="1"/>
    </row>
    <row r="16">
      <c r="A16" s="1"/>
      <c r="B16" s="1">
        <f>1*L4+1</f>
        <v>1.1465</v>
      </c>
      <c r="C16" s="1">
        <f>1*O4+1</f>
        <v>1</v>
      </c>
      <c r="G16" s="1"/>
      <c r="H16" s="1"/>
      <c r="I16" s="1"/>
      <c r="J16" s="1"/>
      <c r="K16" s="74"/>
      <c r="L16" s="74"/>
      <c r="M16" s="74"/>
      <c r="N16" s="74"/>
      <c r="O16" s="74"/>
      <c r="P16" s="74"/>
      <c r="Q16" s="74"/>
      <c r="R16" s="1"/>
      <c r="S16" s="1"/>
      <c r="T16" s="1"/>
      <c r="U16" s="1"/>
      <c r="V16" s="1"/>
      <c r="W16" s="1"/>
      <c r="X16" s="1"/>
      <c r="Y16" s="1"/>
    </row>
    <row r="17" ht="14.25" customHeight="1">
      <c r="A17" s="82"/>
      <c r="B17" s="82"/>
      <c r="C17" s="82"/>
      <c r="D17" s="83"/>
      <c r="E17" s="82"/>
      <c r="F17" s="82"/>
      <c r="G17" s="82"/>
      <c r="H17" s="82"/>
      <c r="I17" s="82"/>
      <c r="J17" s="82"/>
      <c r="K17" s="82"/>
      <c r="L17" s="82"/>
      <c r="M17" s="82"/>
      <c r="N17" s="82"/>
      <c r="O17" s="82"/>
      <c r="P17" s="82"/>
      <c r="Q17" s="82"/>
      <c r="R17" s="82"/>
      <c r="S17" s="82"/>
      <c r="T17" s="82"/>
      <c r="U17" s="82"/>
      <c r="V17" s="82"/>
      <c r="W17" s="82"/>
      <c r="X17" s="82"/>
      <c r="Y17" s="82"/>
    </row>
    <row r="18">
      <c r="A18" s="84"/>
      <c r="B18" s="1"/>
      <c r="C18" s="1"/>
      <c r="D18" s="62" t="s">
        <v>84</v>
      </c>
      <c r="E18" s="61"/>
      <c r="F18" s="61"/>
      <c r="G18" s="61"/>
      <c r="H18" s="61"/>
      <c r="I18" s="61"/>
      <c r="J18" s="61"/>
      <c r="K18" s="61"/>
      <c r="L18" s="61"/>
      <c r="M18" s="61"/>
      <c r="N18" s="61"/>
      <c r="O18" s="61"/>
      <c r="P18" s="1"/>
      <c r="Q18" s="1"/>
      <c r="R18" s="1"/>
      <c r="S18" s="1"/>
      <c r="T18" s="1"/>
      <c r="U18" s="1"/>
      <c r="V18" s="1"/>
      <c r="W18" s="1"/>
      <c r="X18" s="1"/>
      <c r="Y18" s="84"/>
    </row>
    <row r="19" ht="16.5" customHeight="1">
      <c r="A19" s="84"/>
      <c r="B19" s="1"/>
      <c r="C19" s="1"/>
      <c r="D19" s="67"/>
      <c r="E19" s="61"/>
      <c r="F19" s="61"/>
      <c r="G19" s="61"/>
      <c r="H19" s="61"/>
      <c r="I19" s="61"/>
      <c r="J19" s="61"/>
      <c r="K19" s="61"/>
      <c r="L19" s="61"/>
      <c r="M19" s="61"/>
      <c r="N19" s="61"/>
      <c r="O19" s="61"/>
      <c r="P19" s="1"/>
      <c r="Q19" s="1"/>
      <c r="R19" s="1"/>
      <c r="S19" s="1"/>
      <c r="T19" s="1"/>
      <c r="U19" s="1"/>
      <c r="V19" s="1"/>
      <c r="W19" s="1"/>
      <c r="X19" s="1"/>
      <c r="Y19" s="84"/>
    </row>
    <row r="20">
      <c r="A20" s="84"/>
      <c r="B20" s="2"/>
      <c r="C20" s="2"/>
      <c r="D20" s="67" t="s">
        <v>102</v>
      </c>
      <c r="E20" s="67" t="s">
        <v>103</v>
      </c>
      <c r="F20" s="67" t="s">
        <v>104</v>
      </c>
      <c r="G20" s="67"/>
      <c r="H20" s="67"/>
      <c r="I20" s="67" t="s">
        <v>105</v>
      </c>
      <c r="J20" s="67" t="s">
        <v>106</v>
      </c>
      <c r="K20" s="67" t="s">
        <v>94</v>
      </c>
      <c r="L20" s="67" t="s">
        <v>107</v>
      </c>
      <c r="M20" s="67"/>
      <c r="N20" s="67"/>
      <c r="O20" s="67" t="s">
        <v>108</v>
      </c>
      <c r="P20" s="67" t="s">
        <v>109</v>
      </c>
      <c r="Q20" s="67" t="s">
        <v>110</v>
      </c>
      <c r="R20" s="67" t="s">
        <v>111</v>
      </c>
      <c r="S20" s="67"/>
      <c r="T20" s="67"/>
      <c r="U20" s="67" t="s">
        <v>112</v>
      </c>
      <c r="V20" s="67" t="s">
        <v>113</v>
      </c>
      <c r="W20" s="67" t="s">
        <v>114</v>
      </c>
      <c r="X20" s="67" t="s">
        <v>115</v>
      </c>
      <c r="Y20" s="84"/>
    </row>
    <row r="21">
      <c r="A21" s="84"/>
      <c r="B21" s="1"/>
      <c r="C21" s="1"/>
      <c r="D21" s="67">
        <v>1.0</v>
      </c>
      <c r="E21" s="61">
        <f t="shared" ref="E21:E23" si="1">$L$13</f>
        <v>420</v>
      </c>
      <c r="F21" s="61">
        <f t="shared" ref="F21:F50" si="2">MIN(G21:H21)</f>
        <v>84</v>
      </c>
      <c r="G21" s="90">
        <f t="shared" ref="G21:G50" si="3">E21*0.2-$L$15</f>
        <v>84</v>
      </c>
      <c r="H21" s="61">
        <f t="shared" ref="H21:H50" si="4">300-$L$15</f>
        <v>300</v>
      </c>
      <c r="I21" s="61">
        <f t="shared" ref="I21:I50" si="5">$L$8</f>
        <v>0</v>
      </c>
      <c r="J21" s="61">
        <f t="shared" ref="J21:J23" si="6">(F21+E21)*$L$5</f>
        <v>120.96</v>
      </c>
      <c r="K21" s="86">
        <f t="shared" ref="K21:K50" si="7">E21*$L$9</f>
        <v>0</v>
      </c>
      <c r="L21" s="86">
        <f t="shared" ref="L21:L50" si="8">MAX(M21:N21)</f>
        <v>33.6</v>
      </c>
      <c r="M21" s="86">
        <f t="shared" ref="M21:M50" si="9">$L$12</f>
        <v>33.6</v>
      </c>
      <c r="N21" s="86">
        <f t="shared" ref="N21:N50" si="10">O21*$L$7</f>
        <v>2.107945728</v>
      </c>
      <c r="O21" s="86">
        <f>(E21+F21-I21-J21-K21)*$B$16</f>
        <v>439.15536</v>
      </c>
      <c r="P21" s="87">
        <f>E21+F21</f>
        <v>504</v>
      </c>
      <c r="Q21" s="87">
        <f t="shared" ref="Q21:Q50" si="11">O21-P21</f>
        <v>-64.84464</v>
      </c>
      <c r="R21" s="86">
        <f t="shared" ref="R21:R30" si="12">MAX(S21:T21)</f>
        <v>0</v>
      </c>
      <c r="S21" s="61">
        <v>0.0</v>
      </c>
      <c r="T21" s="88">
        <f t="shared" ref="T21:T50" si="13">Q21*0.15</f>
        <v>-9.726696</v>
      </c>
      <c r="U21" s="1">
        <f t="shared" ref="U21:U50" si="14">F21</f>
        <v>84</v>
      </c>
      <c r="V21" s="61">
        <v>0.0</v>
      </c>
      <c r="W21" s="87">
        <f>O21-R21-U21</f>
        <v>355.15536</v>
      </c>
      <c r="X21" s="89"/>
      <c r="Y21" s="84"/>
    </row>
    <row r="22">
      <c r="A22" s="84"/>
      <c r="B22" s="1"/>
      <c r="C22" s="1"/>
      <c r="D22" s="67">
        <v>2.0</v>
      </c>
      <c r="E22" s="61">
        <f t="shared" si="1"/>
        <v>420</v>
      </c>
      <c r="F22" s="61">
        <f t="shared" si="2"/>
        <v>84</v>
      </c>
      <c r="G22" s="90">
        <f t="shared" si="3"/>
        <v>84</v>
      </c>
      <c r="H22" s="61">
        <f t="shared" si="4"/>
        <v>300</v>
      </c>
      <c r="I22" s="61">
        <f t="shared" si="5"/>
        <v>0</v>
      </c>
      <c r="J22" s="61">
        <f t="shared" si="6"/>
        <v>120.96</v>
      </c>
      <c r="K22" s="86">
        <f t="shared" si="7"/>
        <v>0</v>
      </c>
      <c r="L22" s="86">
        <f t="shared" si="8"/>
        <v>33.6</v>
      </c>
      <c r="M22" s="86">
        <f t="shared" si="9"/>
        <v>33.6</v>
      </c>
      <c r="N22" s="86">
        <f t="shared" si="10"/>
        <v>4.339797985</v>
      </c>
      <c r="O22" s="86">
        <f t="shared" ref="O22:O50" si="15">(E22+F22+O21-I22-J22-L21-K22)*$B$16</f>
        <v>904.1245802</v>
      </c>
      <c r="P22" s="87">
        <f t="shared" ref="P22:P50" si="16">P21+E22+F22</f>
        <v>1008</v>
      </c>
      <c r="Q22" s="87">
        <f t="shared" si="11"/>
        <v>-103.8754198</v>
      </c>
      <c r="R22" s="86">
        <f t="shared" si="12"/>
        <v>0</v>
      </c>
      <c r="S22" s="61">
        <v>0.0</v>
      </c>
      <c r="T22" s="88">
        <f t="shared" si="13"/>
        <v>-15.58131296</v>
      </c>
      <c r="U22" s="1">
        <f t="shared" si="14"/>
        <v>84</v>
      </c>
      <c r="V22" s="1">
        <f t="shared" ref="V22:V50" si="17">U22+V21</f>
        <v>84</v>
      </c>
      <c r="W22" s="87">
        <f t="shared" ref="W22:W50" si="18">O22-R22-V22</f>
        <v>820.1245802</v>
      </c>
      <c r="X22" s="89"/>
      <c r="Y22" s="84"/>
    </row>
    <row r="23">
      <c r="A23" s="84"/>
      <c r="B23" s="1"/>
      <c r="C23" s="1"/>
      <c r="D23" s="67">
        <v>3.0</v>
      </c>
      <c r="E23" s="61">
        <f t="shared" si="1"/>
        <v>420</v>
      </c>
      <c r="F23" s="61">
        <f t="shared" si="2"/>
        <v>84</v>
      </c>
      <c r="G23" s="90">
        <f t="shared" si="3"/>
        <v>84</v>
      </c>
      <c r="H23" s="61">
        <f t="shared" si="4"/>
        <v>300</v>
      </c>
      <c r="I23" s="61">
        <f t="shared" si="5"/>
        <v>0</v>
      </c>
      <c r="J23" s="61">
        <f t="shared" si="6"/>
        <v>120.96</v>
      </c>
      <c r="K23" s="86">
        <f t="shared" si="7"/>
        <v>0</v>
      </c>
      <c r="L23" s="86">
        <f t="shared" si="8"/>
        <v>33.6</v>
      </c>
      <c r="M23" s="86">
        <f t="shared" si="9"/>
        <v>33.6</v>
      </c>
      <c r="N23" s="86">
        <f t="shared" si="10"/>
        <v>6.898616598</v>
      </c>
      <c r="O23" s="86">
        <f t="shared" si="15"/>
        <v>1437.211791</v>
      </c>
      <c r="P23" s="87">
        <f t="shared" si="16"/>
        <v>1512</v>
      </c>
      <c r="Q23" s="87">
        <f t="shared" si="11"/>
        <v>-74.78820875</v>
      </c>
      <c r="R23" s="86">
        <f t="shared" si="12"/>
        <v>0</v>
      </c>
      <c r="S23" s="61">
        <v>0.0</v>
      </c>
      <c r="T23" s="88">
        <f t="shared" si="13"/>
        <v>-11.21823131</v>
      </c>
      <c r="U23" s="1">
        <f t="shared" si="14"/>
        <v>84</v>
      </c>
      <c r="V23" s="1">
        <f t="shared" si="17"/>
        <v>168</v>
      </c>
      <c r="W23" s="87">
        <f t="shared" si="18"/>
        <v>1269.211791</v>
      </c>
      <c r="X23" s="89"/>
      <c r="Y23" s="84"/>
    </row>
    <row r="24">
      <c r="A24" s="84"/>
      <c r="B24" s="1"/>
      <c r="C24" s="1"/>
      <c r="D24" s="67">
        <v>4.0</v>
      </c>
      <c r="E24" s="61">
        <f t="shared" ref="E24:E50" si="19">$L$14</f>
        <v>420</v>
      </c>
      <c r="F24" s="61">
        <f t="shared" si="2"/>
        <v>84</v>
      </c>
      <c r="G24" s="90">
        <f t="shared" si="3"/>
        <v>84</v>
      </c>
      <c r="H24" s="61">
        <f t="shared" si="4"/>
        <v>300</v>
      </c>
      <c r="I24" s="61">
        <f t="shared" si="5"/>
        <v>0</v>
      </c>
      <c r="J24" s="61">
        <f t="shared" ref="J24:J50" si="20">(F24+E24)*$L$6</f>
        <v>0</v>
      </c>
      <c r="K24" s="86">
        <f t="shared" si="7"/>
        <v>0</v>
      </c>
      <c r="L24" s="86">
        <f t="shared" si="8"/>
        <v>33.6</v>
      </c>
      <c r="M24" s="86">
        <f t="shared" si="9"/>
        <v>33.6</v>
      </c>
      <c r="N24" s="86">
        <f t="shared" si="10"/>
        <v>10.49796921</v>
      </c>
      <c r="O24" s="86">
        <f t="shared" si="15"/>
        <v>2187.076919</v>
      </c>
      <c r="P24" s="87">
        <f t="shared" si="16"/>
        <v>2016</v>
      </c>
      <c r="Q24" s="87">
        <f t="shared" si="11"/>
        <v>171.0769187</v>
      </c>
      <c r="R24" s="86">
        <f t="shared" si="12"/>
        <v>25.6615378</v>
      </c>
      <c r="S24" s="61">
        <v>0.0</v>
      </c>
      <c r="T24" s="88">
        <f t="shared" si="13"/>
        <v>25.6615378</v>
      </c>
      <c r="U24" s="1">
        <f t="shared" si="14"/>
        <v>84</v>
      </c>
      <c r="V24" s="1">
        <f t="shared" si="17"/>
        <v>252</v>
      </c>
      <c r="W24" s="87">
        <f t="shared" si="18"/>
        <v>1909.415381</v>
      </c>
      <c r="X24" s="89"/>
      <c r="Y24" s="84"/>
    </row>
    <row r="25">
      <c r="A25" s="84"/>
      <c r="B25" s="1"/>
      <c r="C25" s="1"/>
      <c r="D25" s="67">
        <v>5.0</v>
      </c>
      <c r="E25" s="61">
        <f t="shared" si="19"/>
        <v>420</v>
      </c>
      <c r="F25" s="61">
        <f t="shared" si="2"/>
        <v>84</v>
      </c>
      <c r="G25" s="90">
        <f t="shared" si="3"/>
        <v>84</v>
      </c>
      <c r="H25" s="61">
        <f t="shared" si="4"/>
        <v>300</v>
      </c>
      <c r="I25" s="61">
        <f t="shared" si="5"/>
        <v>0</v>
      </c>
      <c r="J25" s="61">
        <f t="shared" si="20"/>
        <v>0</v>
      </c>
      <c r="K25" s="86">
        <f t="shared" si="7"/>
        <v>0</v>
      </c>
      <c r="L25" s="86">
        <f t="shared" si="8"/>
        <v>33.6</v>
      </c>
      <c r="M25" s="86">
        <f t="shared" si="9"/>
        <v>33.6</v>
      </c>
      <c r="N25" s="86">
        <f t="shared" si="10"/>
        <v>14.62462698</v>
      </c>
      <c r="O25" s="86">
        <f t="shared" si="15"/>
        <v>3046.797287</v>
      </c>
      <c r="P25" s="87">
        <f t="shared" si="16"/>
        <v>2520</v>
      </c>
      <c r="Q25" s="87">
        <f t="shared" si="11"/>
        <v>526.7972872</v>
      </c>
      <c r="R25" s="86">
        <f t="shared" si="12"/>
        <v>79.01959309</v>
      </c>
      <c r="S25" s="61">
        <v>0.0</v>
      </c>
      <c r="T25" s="88">
        <f t="shared" si="13"/>
        <v>79.01959309</v>
      </c>
      <c r="U25" s="1">
        <f t="shared" si="14"/>
        <v>84</v>
      </c>
      <c r="V25" s="1">
        <f t="shared" si="17"/>
        <v>336</v>
      </c>
      <c r="W25" s="87">
        <f t="shared" si="18"/>
        <v>2631.777694</v>
      </c>
      <c r="X25" s="89"/>
      <c r="Y25" s="84"/>
    </row>
    <row r="26">
      <c r="A26" s="84"/>
      <c r="B26" s="1"/>
      <c r="C26" s="1"/>
      <c r="D26" s="67">
        <v>6.0</v>
      </c>
      <c r="E26" s="61">
        <f t="shared" si="19"/>
        <v>420</v>
      </c>
      <c r="F26" s="61">
        <f t="shared" si="2"/>
        <v>84</v>
      </c>
      <c r="G26" s="90">
        <f t="shared" si="3"/>
        <v>84</v>
      </c>
      <c r="H26" s="61">
        <f t="shared" si="4"/>
        <v>300</v>
      </c>
      <c r="I26" s="61">
        <f t="shared" si="5"/>
        <v>0</v>
      </c>
      <c r="J26" s="61">
        <f t="shared" si="20"/>
        <v>0</v>
      </c>
      <c r="K26" s="86">
        <f t="shared" si="7"/>
        <v>0</v>
      </c>
      <c r="L26" s="86">
        <f t="shared" si="8"/>
        <v>33.6</v>
      </c>
      <c r="M26" s="86">
        <f t="shared" si="9"/>
        <v>33.6</v>
      </c>
      <c r="N26" s="86">
        <f t="shared" si="10"/>
        <v>19.35584011</v>
      </c>
      <c r="O26" s="86">
        <f t="shared" si="15"/>
        <v>4032.46669</v>
      </c>
      <c r="P26" s="87">
        <f t="shared" si="16"/>
        <v>3024</v>
      </c>
      <c r="Q26" s="87">
        <f t="shared" si="11"/>
        <v>1008.46669</v>
      </c>
      <c r="R26" s="86">
        <f t="shared" si="12"/>
        <v>151.2700035</v>
      </c>
      <c r="S26" s="61">
        <v>0.0</v>
      </c>
      <c r="T26" s="88">
        <f t="shared" si="13"/>
        <v>151.2700035</v>
      </c>
      <c r="U26" s="1">
        <f t="shared" si="14"/>
        <v>84</v>
      </c>
      <c r="V26" s="1">
        <f t="shared" si="17"/>
        <v>420</v>
      </c>
      <c r="W26" s="87">
        <f t="shared" si="18"/>
        <v>3461.196686</v>
      </c>
      <c r="X26" s="89"/>
      <c r="Y26" s="84"/>
    </row>
    <row r="27">
      <c r="A27" s="84"/>
      <c r="B27" s="1"/>
      <c r="C27" s="1"/>
      <c r="D27" s="67">
        <v>7.0</v>
      </c>
      <c r="E27" s="61">
        <f t="shared" si="19"/>
        <v>420</v>
      </c>
      <c r="F27" s="61">
        <f t="shared" si="2"/>
        <v>84</v>
      </c>
      <c r="G27" s="90">
        <f t="shared" si="3"/>
        <v>84</v>
      </c>
      <c r="H27" s="61">
        <f t="shared" si="4"/>
        <v>300</v>
      </c>
      <c r="I27" s="61">
        <f t="shared" si="5"/>
        <v>0</v>
      </c>
      <c r="J27" s="61">
        <f t="shared" si="20"/>
        <v>0</v>
      </c>
      <c r="K27" s="86">
        <f t="shared" si="7"/>
        <v>0</v>
      </c>
      <c r="L27" s="86">
        <f t="shared" si="8"/>
        <v>33.6</v>
      </c>
      <c r="M27" s="86">
        <f t="shared" si="9"/>
        <v>33.6</v>
      </c>
      <c r="N27" s="86">
        <f t="shared" si="10"/>
        <v>24.78017597</v>
      </c>
      <c r="O27" s="86">
        <f t="shared" si="15"/>
        <v>5162.53666</v>
      </c>
      <c r="P27" s="87">
        <f t="shared" si="16"/>
        <v>3528</v>
      </c>
      <c r="Q27" s="87">
        <f t="shared" si="11"/>
        <v>1634.53666</v>
      </c>
      <c r="R27" s="86">
        <f t="shared" si="12"/>
        <v>245.180499</v>
      </c>
      <c r="S27" s="61">
        <v>0.0</v>
      </c>
      <c r="T27" s="88">
        <f t="shared" si="13"/>
        <v>245.180499</v>
      </c>
      <c r="U27" s="1">
        <f t="shared" si="14"/>
        <v>84</v>
      </c>
      <c r="V27" s="1">
        <f t="shared" si="17"/>
        <v>504</v>
      </c>
      <c r="W27" s="87">
        <f t="shared" si="18"/>
        <v>4413.356161</v>
      </c>
      <c r="X27" s="89"/>
      <c r="Y27" s="84"/>
    </row>
    <row r="28">
      <c r="A28" s="84"/>
      <c r="B28" s="1"/>
      <c r="C28" s="1"/>
      <c r="D28" s="67">
        <v>8.0</v>
      </c>
      <c r="E28" s="61">
        <f t="shared" si="19"/>
        <v>420</v>
      </c>
      <c r="F28" s="61">
        <f t="shared" si="2"/>
        <v>84</v>
      </c>
      <c r="G28" s="90">
        <f t="shared" si="3"/>
        <v>84</v>
      </c>
      <c r="H28" s="61">
        <f t="shared" si="4"/>
        <v>300</v>
      </c>
      <c r="I28" s="61">
        <f t="shared" si="5"/>
        <v>0</v>
      </c>
      <c r="J28" s="61">
        <f t="shared" si="20"/>
        <v>0</v>
      </c>
      <c r="K28" s="86">
        <f t="shared" si="7"/>
        <v>0</v>
      </c>
      <c r="L28" s="86">
        <f t="shared" si="8"/>
        <v>33.6</v>
      </c>
      <c r="M28" s="86">
        <f t="shared" si="9"/>
        <v>33.6</v>
      </c>
      <c r="N28" s="86">
        <f t="shared" si="10"/>
        <v>30.99917703</v>
      </c>
      <c r="O28" s="86">
        <f t="shared" si="15"/>
        <v>6458.161881</v>
      </c>
      <c r="P28" s="87">
        <f t="shared" si="16"/>
        <v>4032</v>
      </c>
      <c r="Q28" s="87">
        <f t="shared" si="11"/>
        <v>2426.161881</v>
      </c>
      <c r="R28" s="86">
        <f t="shared" si="12"/>
        <v>363.9242821</v>
      </c>
      <c r="S28" s="61">
        <v>0.0</v>
      </c>
      <c r="T28" s="88">
        <f t="shared" si="13"/>
        <v>363.9242821</v>
      </c>
      <c r="U28" s="1">
        <f t="shared" si="14"/>
        <v>84</v>
      </c>
      <c r="V28" s="1">
        <f t="shared" si="17"/>
        <v>588</v>
      </c>
      <c r="W28" s="87">
        <f t="shared" si="18"/>
        <v>5506.237598</v>
      </c>
      <c r="X28" s="89"/>
      <c r="Y28" s="84"/>
    </row>
    <row r="29">
      <c r="A29" s="84"/>
      <c r="B29" s="1"/>
      <c r="C29" s="1"/>
      <c r="D29" s="67">
        <v>9.0</v>
      </c>
      <c r="E29" s="61">
        <f t="shared" si="19"/>
        <v>420</v>
      </c>
      <c r="F29" s="61">
        <f t="shared" si="2"/>
        <v>84</v>
      </c>
      <c r="G29" s="90">
        <f t="shared" si="3"/>
        <v>84</v>
      </c>
      <c r="H29" s="61">
        <f t="shared" si="4"/>
        <v>300</v>
      </c>
      <c r="I29" s="61">
        <f t="shared" si="5"/>
        <v>0</v>
      </c>
      <c r="J29" s="61">
        <f t="shared" si="20"/>
        <v>0</v>
      </c>
      <c r="K29" s="86">
        <f t="shared" si="7"/>
        <v>0</v>
      </c>
      <c r="L29" s="86">
        <f t="shared" si="8"/>
        <v>38.12926174</v>
      </c>
      <c r="M29" s="86">
        <f t="shared" si="9"/>
        <v>33.6</v>
      </c>
      <c r="N29" s="86">
        <f t="shared" si="10"/>
        <v>38.12926174</v>
      </c>
      <c r="O29" s="86">
        <f t="shared" si="15"/>
        <v>7943.596196</v>
      </c>
      <c r="P29" s="87">
        <f t="shared" si="16"/>
        <v>4536</v>
      </c>
      <c r="Q29" s="87">
        <f t="shared" si="11"/>
        <v>3407.596196</v>
      </c>
      <c r="R29" s="86">
        <f t="shared" si="12"/>
        <v>511.1394294</v>
      </c>
      <c r="S29" s="61">
        <v>0.0</v>
      </c>
      <c r="T29" s="88">
        <f t="shared" si="13"/>
        <v>511.1394294</v>
      </c>
      <c r="U29" s="1">
        <f t="shared" si="14"/>
        <v>84</v>
      </c>
      <c r="V29" s="1">
        <f t="shared" si="17"/>
        <v>672</v>
      </c>
      <c r="W29" s="87">
        <f t="shared" si="18"/>
        <v>6760.456767</v>
      </c>
      <c r="X29" s="89"/>
      <c r="Y29" s="84"/>
    </row>
    <row r="30">
      <c r="A30" s="84"/>
      <c r="B30" s="1"/>
      <c r="C30" s="1"/>
      <c r="D30" s="67">
        <v>10.0</v>
      </c>
      <c r="E30" s="61">
        <f t="shared" si="19"/>
        <v>420</v>
      </c>
      <c r="F30" s="61">
        <f t="shared" si="2"/>
        <v>84</v>
      </c>
      <c r="G30" s="90">
        <f t="shared" si="3"/>
        <v>84</v>
      </c>
      <c r="H30" s="61">
        <f t="shared" si="4"/>
        <v>300</v>
      </c>
      <c r="I30" s="61">
        <f t="shared" si="5"/>
        <v>0</v>
      </c>
      <c r="J30" s="61">
        <f t="shared" si="20"/>
        <v>0</v>
      </c>
      <c r="K30" s="86">
        <f t="shared" si="7"/>
        <v>0</v>
      </c>
      <c r="L30" s="86">
        <f t="shared" si="8"/>
        <v>46.27897843</v>
      </c>
      <c r="M30" s="86">
        <f t="shared" si="9"/>
        <v>33.6</v>
      </c>
      <c r="N30" s="86">
        <f t="shared" si="10"/>
        <v>46.27897843</v>
      </c>
      <c r="O30" s="86">
        <f t="shared" si="15"/>
        <v>9641.45384</v>
      </c>
      <c r="P30" s="87">
        <f t="shared" si="16"/>
        <v>5040</v>
      </c>
      <c r="Q30" s="87">
        <f t="shared" si="11"/>
        <v>4601.45384</v>
      </c>
      <c r="R30" s="86">
        <f t="shared" si="12"/>
        <v>690.218076</v>
      </c>
      <c r="S30" s="61">
        <v>0.0</v>
      </c>
      <c r="T30" s="88">
        <f t="shared" si="13"/>
        <v>690.218076</v>
      </c>
      <c r="U30" s="1">
        <f t="shared" si="14"/>
        <v>84</v>
      </c>
      <c r="V30" s="1">
        <f t="shared" si="17"/>
        <v>756</v>
      </c>
      <c r="W30" s="87">
        <f t="shared" si="18"/>
        <v>8195.235764</v>
      </c>
      <c r="X30" s="89"/>
      <c r="Y30" s="84"/>
    </row>
    <row r="31">
      <c r="A31" s="84"/>
      <c r="B31" s="1"/>
      <c r="C31" s="1"/>
      <c r="D31" s="67">
        <v>11.0</v>
      </c>
      <c r="E31" s="61">
        <f t="shared" si="19"/>
        <v>420</v>
      </c>
      <c r="F31" s="61">
        <f t="shared" si="2"/>
        <v>84</v>
      </c>
      <c r="G31" s="90">
        <f t="shared" si="3"/>
        <v>84</v>
      </c>
      <c r="H31" s="61">
        <f t="shared" si="4"/>
        <v>300</v>
      </c>
      <c r="I31" s="61">
        <f t="shared" si="5"/>
        <v>0</v>
      </c>
      <c r="J31" s="61">
        <f t="shared" si="20"/>
        <v>0</v>
      </c>
      <c r="K31" s="86">
        <f t="shared" si="7"/>
        <v>0</v>
      </c>
      <c r="L31" s="86">
        <f t="shared" si="8"/>
        <v>55.5777791</v>
      </c>
      <c r="M31" s="86">
        <f t="shared" si="9"/>
        <v>33.6</v>
      </c>
      <c r="N31" s="86">
        <f t="shared" si="10"/>
        <v>55.5777791</v>
      </c>
      <c r="O31" s="86">
        <f t="shared" si="15"/>
        <v>11578.70398</v>
      </c>
      <c r="P31" s="87">
        <f t="shared" si="16"/>
        <v>5544</v>
      </c>
      <c r="Q31" s="87">
        <f t="shared" si="11"/>
        <v>6034.703979</v>
      </c>
      <c r="R31" s="86">
        <v>0.0</v>
      </c>
      <c r="S31" s="61">
        <v>0.0</v>
      </c>
      <c r="T31" s="88">
        <f t="shared" si="13"/>
        <v>905.2055969</v>
      </c>
      <c r="U31" s="1">
        <f t="shared" si="14"/>
        <v>84</v>
      </c>
      <c r="V31" s="1">
        <f t="shared" si="17"/>
        <v>840</v>
      </c>
      <c r="W31" s="87">
        <f t="shared" si="18"/>
        <v>10738.70398</v>
      </c>
      <c r="X31" s="87">
        <f t="shared" ref="X31:X50" si="21">O31</f>
        <v>11578.70398</v>
      </c>
      <c r="Y31" s="84"/>
    </row>
    <row r="32">
      <c r="A32" s="84"/>
      <c r="B32" s="1"/>
      <c r="C32" s="1"/>
      <c r="D32" s="67">
        <v>12.0</v>
      </c>
      <c r="E32" s="61">
        <f t="shared" si="19"/>
        <v>420</v>
      </c>
      <c r="F32" s="61">
        <f t="shared" si="2"/>
        <v>84</v>
      </c>
      <c r="G32" s="90">
        <f t="shared" si="3"/>
        <v>84</v>
      </c>
      <c r="H32" s="61">
        <f t="shared" si="4"/>
        <v>300</v>
      </c>
      <c r="I32" s="61">
        <f t="shared" si="5"/>
        <v>0</v>
      </c>
      <c r="J32" s="61">
        <f t="shared" si="20"/>
        <v>0</v>
      </c>
      <c r="K32" s="86">
        <f t="shared" si="7"/>
        <v>0</v>
      </c>
      <c r="L32" s="86">
        <f t="shared" si="8"/>
        <v>66.1876809</v>
      </c>
      <c r="M32" s="86">
        <f t="shared" si="9"/>
        <v>33.6</v>
      </c>
      <c r="N32" s="86">
        <f t="shared" si="10"/>
        <v>66.1876809</v>
      </c>
      <c r="O32" s="86">
        <f t="shared" si="15"/>
        <v>13789.10019</v>
      </c>
      <c r="P32" s="87">
        <f t="shared" si="16"/>
        <v>6048</v>
      </c>
      <c r="Q32" s="87">
        <f t="shared" si="11"/>
        <v>7741.100188</v>
      </c>
      <c r="R32" s="86">
        <v>0.0</v>
      </c>
      <c r="S32" s="61">
        <v>0.0</v>
      </c>
      <c r="T32" s="88">
        <f t="shared" si="13"/>
        <v>1161.165028</v>
      </c>
      <c r="U32" s="1">
        <f t="shared" si="14"/>
        <v>84</v>
      </c>
      <c r="V32" s="1">
        <f t="shared" si="17"/>
        <v>924</v>
      </c>
      <c r="W32" s="87">
        <f t="shared" si="18"/>
        <v>12865.10019</v>
      </c>
      <c r="X32" s="87">
        <f t="shared" si="21"/>
        <v>13789.10019</v>
      </c>
      <c r="Y32" s="84"/>
    </row>
    <row r="33">
      <c r="A33" s="84"/>
      <c r="B33" s="1"/>
      <c r="C33" s="1"/>
      <c r="D33" s="67">
        <v>13.0</v>
      </c>
      <c r="E33" s="61">
        <f t="shared" si="19"/>
        <v>420</v>
      </c>
      <c r="F33" s="61">
        <f t="shared" si="2"/>
        <v>84</v>
      </c>
      <c r="G33" s="90">
        <f t="shared" si="3"/>
        <v>84</v>
      </c>
      <c r="H33" s="61">
        <f t="shared" si="4"/>
        <v>300</v>
      </c>
      <c r="I33" s="61">
        <f t="shared" si="5"/>
        <v>0</v>
      </c>
      <c r="J33" s="61">
        <f t="shared" si="20"/>
        <v>0</v>
      </c>
      <c r="K33" s="86">
        <f t="shared" si="7"/>
        <v>0</v>
      </c>
      <c r="L33" s="86">
        <f t="shared" si="8"/>
        <v>78.29354491</v>
      </c>
      <c r="M33" s="86">
        <f t="shared" si="9"/>
        <v>33.6</v>
      </c>
      <c r="N33" s="86">
        <f t="shared" si="10"/>
        <v>78.29354491</v>
      </c>
      <c r="O33" s="86">
        <f t="shared" si="15"/>
        <v>16311.15519</v>
      </c>
      <c r="P33" s="87">
        <f t="shared" si="16"/>
        <v>6552</v>
      </c>
      <c r="Q33" s="87">
        <f t="shared" si="11"/>
        <v>9759.15519</v>
      </c>
      <c r="R33" s="86">
        <v>0.0</v>
      </c>
      <c r="S33" s="61">
        <v>0.0</v>
      </c>
      <c r="T33" s="88">
        <f t="shared" si="13"/>
        <v>1463.873278</v>
      </c>
      <c r="U33" s="1">
        <f t="shared" si="14"/>
        <v>84</v>
      </c>
      <c r="V33" s="1">
        <f t="shared" si="17"/>
        <v>1008</v>
      </c>
      <c r="W33" s="87">
        <f t="shared" si="18"/>
        <v>15303.15519</v>
      </c>
      <c r="X33" s="87">
        <f t="shared" si="21"/>
        <v>16311.15519</v>
      </c>
      <c r="Y33" s="84"/>
    </row>
    <row r="34">
      <c r="A34" s="84"/>
      <c r="B34" s="1"/>
      <c r="C34" s="1"/>
      <c r="D34" s="67">
        <v>14.0</v>
      </c>
      <c r="E34" s="61">
        <f t="shared" si="19"/>
        <v>420</v>
      </c>
      <c r="F34" s="61">
        <f t="shared" si="2"/>
        <v>84</v>
      </c>
      <c r="G34" s="90">
        <f t="shared" si="3"/>
        <v>84</v>
      </c>
      <c r="H34" s="61">
        <f t="shared" si="4"/>
        <v>300</v>
      </c>
      <c r="I34" s="61">
        <f t="shared" si="5"/>
        <v>0</v>
      </c>
      <c r="J34" s="61">
        <f t="shared" si="20"/>
        <v>0</v>
      </c>
      <c r="K34" s="86">
        <f t="shared" si="7"/>
        <v>0</v>
      </c>
      <c r="L34" s="86">
        <f t="shared" si="8"/>
        <v>92.106297</v>
      </c>
      <c r="M34" s="86">
        <f t="shared" si="9"/>
        <v>33.6</v>
      </c>
      <c r="N34" s="86">
        <f t="shared" si="10"/>
        <v>92.106297</v>
      </c>
      <c r="O34" s="86">
        <f t="shared" si="15"/>
        <v>19188.81188</v>
      </c>
      <c r="P34" s="87">
        <f t="shared" si="16"/>
        <v>7056</v>
      </c>
      <c r="Q34" s="87">
        <f t="shared" si="11"/>
        <v>12132.81188</v>
      </c>
      <c r="R34" s="86">
        <v>0.0</v>
      </c>
      <c r="S34" s="61">
        <v>0.0</v>
      </c>
      <c r="T34" s="88">
        <f t="shared" si="13"/>
        <v>1819.921781</v>
      </c>
      <c r="U34" s="1">
        <f t="shared" si="14"/>
        <v>84</v>
      </c>
      <c r="V34" s="1">
        <f t="shared" si="17"/>
        <v>1092</v>
      </c>
      <c r="W34" s="87">
        <f t="shared" si="18"/>
        <v>18096.81188</v>
      </c>
      <c r="X34" s="87">
        <f t="shared" si="21"/>
        <v>19188.81188</v>
      </c>
      <c r="Y34" s="84"/>
    </row>
    <row r="35">
      <c r="A35" s="84"/>
      <c r="B35" s="1"/>
      <c r="C35" s="1"/>
      <c r="D35" s="67">
        <v>15.0</v>
      </c>
      <c r="E35" s="61">
        <f t="shared" si="19"/>
        <v>420</v>
      </c>
      <c r="F35" s="61">
        <f t="shared" si="2"/>
        <v>84</v>
      </c>
      <c r="G35" s="90">
        <f t="shared" si="3"/>
        <v>84</v>
      </c>
      <c r="H35" s="61">
        <f t="shared" si="4"/>
        <v>300</v>
      </c>
      <c r="I35" s="61">
        <f t="shared" si="5"/>
        <v>0</v>
      </c>
      <c r="J35" s="61">
        <f t="shared" si="20"/>
        <v>0</v>
      </c>
      <c r="K35" s="86">
        <f t="shared" si="7"/>
        <v>0</v>
      </c>
      <c r="L35" s="86">
        <f t="shared" si="8"/>
        <v>107.8666029</v>
      </c>
      <c r="M35" s="86">
        <f t="shared" si="9"/>
        <v>33.6</v>
      </c>
      <c r="N35" s="86">
        <f t="shared" si="10"/>
        <v>107.8666029</v>
      </c>
      <c r="O35" s="86">
        <f t="shared" si="15"/>
        <v>22472.20895</v>
      </c>
      <c r="P35" s="87">
        <f t="shared" si="16"/>
        <v>7560</v>
      </c>
      <c r="Q35" s="86">
        <f t="shared" si="11"/>
        <v>14912.20895</v>
      </c>
      <c r="R35" s="86">
        <v>0.0</v>
      </c>
      <c r="S35" s="61">
        <v>0.0</v>
      </c>
      <c r="T35" s="88">
        <f t="shared" si="13"/>
        <v>2236.831342</v>
      </c>
      <c r="U35" s="1">
        <f t="shared" si="14"/>
        <v>84</v>
      </c>
      <c r="V35" s="1">
        <f t="shared" si="17"/>
        <v>1176</v>
      </c>
      <c r="W35" s="87">
        <f t="shared" si="18"/>
        <v>21296.20895</v>
      </c>
      <c r="X35" s="87">
        <f t="shared" si="21"/>
        <v>22472.20895</v>
      </c>
      <c r="Y35" s="84"/>
    </row>
    <row r="36">
      <c r="A36" s="84"/>
      <c r="B36" s="1"/>
      <c r="C36" s="1"/>
      <c r="D36" s="67">
        <v>16.0</v>
      </c>
      <c r="E36" s="61">
        <f t="shared" si="19"/>
        <v>420</v>
      </c>
      <c r="F36" s="61">
        <f t="shared" si="2"/>
        <v>84</v>
      </c>
      <c r="G36" s="90">
        <f t="shared" si="3"/>
        <v>84</v>
      </c>
      <c r="H36" s="61">
        <f t="shared" si="4"/>
        <v>300</v>
      </c>
      <c r="I36" s="61">
        <f t="shared" si="5"/>
        <v>0</v>
      </c>
      <c r="J36" s="61">
        <f t="shared" si="20"/>
        <v>0</v>
      </c>
      <c r="K36" s="86">
        <f t="shared" si="7"/>
        <v>0</v>
      </c>
      <c r="L36" s="86">
        <f t="shared" si="8"/>
        <v>125.8490616</v>
      </c>
      <c r="M36" s="86">
        <f t="shared" si="9"/>
        <v>33.6</v>
      </c>
      <c r="N36" s="86">
        <f t="shared" si="10"/>
        <v>125.8490616</v>
      </c>
      <c r="O36" s="86">
        <f t="shared" si="15"/>
        <v>26218.5545</v>
      </c>
      <c r="P36" s="87">
        <f t="shared" si="16"/>
        <v>8064</v>
      </c>
      <c r="Q36" s="86">
        <f t="shared" si="11"/>
        <v>18154.5545</v>
      </c>
      <c r="R36" s="86">
        <v>0.0</v>
      </c>
      <c r="S36" s="61">
        <v>0.0</v>
      </c>
      <c r="T36" s="88">
        <f t="shared" si="13"/>
        <v>2723.183174</v>
      </c>
      <c r="U36" s="1">
        <f t="shared" si="14"/>
        <v>84</v>
      </c>
      <c r="V36" s="1">
        <f t="shared" si="17"/>
        <v>1260</v>
      </c>
      <c r="W36" s="87">
        <f t="shared" si="18"/>
        <v>24958.5545</v>
      </c>
      <c r="X36" s="87">
        <f t="shared" si="21"/>
        <v>26218.5545</v>
      </c>
      <c r="Y36" s="84"/>
    </row>
    <row r="37">
      <c r="A37" s="84"/>
      <c r="B37" s="1"/>
      <c r="C37" s="1"/>
      <c r="D37" s="67">
        <v>17.0</v>
      </c>
      <c r="E37" s="61">
        <f t="shared" si="19"/>
        <v>420</v>
      </c>
      <c r="F37" s="61">
        <f t="shared" si="2"/>
        <v>84</v>
      </c>
      <c r="G37" s="90">
        <f t="shared" si="3"/>
        <v>84</v>
      </c>
      <c r="H37" s="61">
        <f t="shared" si="4"/>
        <v>300</v>
      </c>
      <c r="I37" s="61">
        <f t="shared" si="5"/>
        <v>0</v>
      </c>
      <c r="J37" s="61">
        <f t="shared" si="20"/>
        <v>0</v>
      </c>
      <c r="K37" s="86">
        <f t="shared" si="7"/>
        <v>0</v>
      </c>
      <c r="L37" s="86">
        <f t="shared" si="8"/>
        <v>146.3669893</v>
      </c>
      <c r="M37" s="86">
        <f t="shared" si="9"/>
        <v>33.6</v>
      </c>
      <c r="N37" s="86">
        <f t="shared" si="10"/>
        <v>146.3669893</v>
      </c>
      <c r="O37" s="86">
        <f t="shared" si="15"/>
        <v>30493.12278</v>
      </c>
      <c r="P37" s="87">
        <f t="shared" si="16"/>
        <v>8568</v>
      </c>
      <c r="Q37" s="86">
        <f t="shared" si="11"/>
        <v>21925.12278</v>
      </c>
      <c r="R37" s="86">
        <v>0.0</v>
      </c>
      <c r="S37" s="61">
        <v>0.0</v>
      </c>
      <c r="T37" s="88">
        <f t="shared" si="13"/>
        <v>3288.768417</v>
      </c>
      <c r="U37" s="1">
        <f t="shared" si="14"/>
        <v>84</v>
      </c>
      <c r="V37" s="1">
        <f t="shared" si="17"/>
        <v>1344</v>
      </c>
      <c r="W37" s="87">
        <f t="shared" si="18"/>
        <v>29149.12278</v>
      </c>
      <c r="X37" s="87">
        <f t="shared" si="21"/>
        <v>30493.12278</v>
      </c>
      <c r="Y37" s="84"/>
    </row>
    <row r="38">
      <c r="A38" s="84"/>
      <c r="B38" s="1"/>
      <c r="C38" s="1"/>
      <c r="D38" s="67">
        <v>18.0</v>
      </c>
      <c r="E38" s="61">
        <f t="shared" si="19"/>
        <v>420</v>
      </c>
      <c r="F38" s="61">
        <f t="shared" si="2"/>
        <v>84</v>
      </c>
      <c r="G38" s="90">
        <f t="shared" si="3"/>
        <v>84</v>
      </c>
      <c r="H38" s="61">
        <f t="shared" si="4"/>
        <v>300</v>
      </c>
      <c r="I38" s="61">
        <f t="shared" si="5"/>
        <v>0</v>
      </c>
      <c r="J38" s="61">
        <f t="shared" si="20"/>
        <v>0</v>
      </c>
      <c r="K38" s="86">
        <f t="shared" si="7"/>
        <v>0</v>
      </c>
      <c r="L38" s="86">
        <f t="shared" si="8"/>
        <v>169.7778793</v>
      </c>
      <c r="M38" s="86">
        <f t="shared" si="9"/>
        <v>33.6</v>
      </c>
      <c r="N38" s="86">
        <f t="shared" si="10"/>
        <v>169.7778793</v>
      </c>
      <c r="O38" s="86">
        <f t="shared" si="15"/>
        <v>35370.39151</v>
      </c>
      <c r="P38" s="87">
        <f t="shared" si="16"/>
        <v>9072</v>
      </c>
      <c r="Q38" s="86">
        <f t="shared" si="11"/>
        <v>26298.39151</v>
      </c>
      <c r="R38" s="86">
        <v>0.0</v>
      </c>
      <c r="S38" s="61">
        <v>0.0</v>
      </c>
      <c r="T38" s="88">
        <f t="shared" si="13"/>
        <v>3944.758727</v>
      </c>
      <c r="U38" s="1">
        <f t="shared" si="14"/>
        <v>84</v>
      </c>
      <c r="V38" s="1">
        <f t="shared" si="17"/>
        <v>1428</v>
      </c>
      <c r="W38" s="87">
        <f t="shared" si="18"/>
        <v>33942.39151</v>
      </c>
      <c r="X38" s="87">
        <f t="shared" si="21"/>
        <v>35370.39151</v>
      </c>
      <c r="Y38" s="84"/>
    </row>
    <row r="39">
      <c r="A39" s="84"/>
      <c r="B39" s="1"/>
      <c r="C39" s="1"/>
      <c r="D39" s="67">
        <v>19.0</v>
      </c>
      <c r="E39" s="61">
        <f t="shared" si="19"/>
        <v>420</v>
      </c>
      <c r="F39" s="61">
        <f t="shared" si="2"/>
        <v>84</v>
      </c>
      <c r="G39" s="90">
        <f t="shared" si="3"/>
        <v>84</v>
      </c>
      <c r="H39" s="61">
        <f t="shared" si="4"/>
        <v>300</v>
      </c>
      <c r="I39" s="61">
        <f t="shared" si="5"/>
        <v>0</v>
      </c>
      <c r="J39" s="61">
        <f t="shared" si="20"/>
        <v>0</v>
      </c>
      <c r="K39" s="86">
        <f t="shared" si="7"/>
        <v>0</v>
      </c>
      <c r="L39" s="86">
        <f t="shared" si="8"/>
        <v>196.4896298</v>
      </c>
      <c r="M39" s="86">
        <f t="shared" si="9"/>
        <v>33.6</v>
      </c>
      <c r="N39" s="86">
        <f t="shared" si="10"/>
        <v>196.4896298</v>
      </c>
      <c r="O39" s="86">
        <f t="shared" si="15"/>
        <v>40935.33953</v>
      </c>
      <c r="P39" s="87">
        <f t="shared" si="16"/>
        <v>9576</v>
      </c>
      <c r="Q39" s="86">
        <f t="shared" si="11"/>
        <v>31359.33953</v>
      </c>
      <c r="R39" s="86">
        <v>0.0</v>
      </c>
      <c r="S39" s="61">
        <v>0.0</v>
      </c>
      <c r="T39" s="88">
        <f t="shared" si="13"/>
        <v>4703.90093</v>
      </c>
      <c r="U39" s="1">
        <f t="shared" si="14"/>
        <v>84</v>
      </c>
      <c r="V39" s="1">
        <f t="shared" si="17"/>
        <v>1512</v>
      </c>
      <c r="W39" s="87">
        <f t="shared" si="18"/>
        <v>39423.33953</v>
      </c>
      <c r="X39" s="87">
        <f t="shared" si="21"/>
        <v>40935.33953</v>
      </c>
      <c r="Y39" s="84"/>
    </row>
    <row r="40">
      <c r="A40" s="84"/>
      <c r="B40" s="1"/>
      <c r="C40" s="1"/>
      <c r="D40" s="67">
        <v>20.0</v>
      </c>
      <c r="E40" s="61">
        <f t="shared" si="19"/>
        <v>420</v>
      </c>
      <c r="F40" s="61">
        <f t="shared" si="2"/>
        <v>84</v>
      </c>
      <c r="G40" s="90">
        <f t="shared" si="3"/>
        <v>84</v>
      </c>
      <c r="H40" s="61">
        <f t="shared" si="4"/>
        <v>300</v>
      </c>
      <c r="I40" s="61">
        <f t="shared" si="5"/>
        <v>0</v>
      </c>
      <c r="J40" s="61">
        <f t="shared" si="20"/>
        <v>0</v>
      </c>
      <c r="K40" s="86">
        <f t="shared" si="7"/>
        <v>0</v>
      </c>
      <c r="L40" s="86">
        <f t="shared" si="8"/>
        <v>226.9676516</v>
      </c>
      <c r="M40" s="86">
        <f t="shared" si="9"/>
        <v>33.6</v>
      </c>
      <c r="N40" s="86">
        <f t="shared" si="10"/>
        <v>226.9676516</v>
      </c>
      <c r="O40" s="86">
        <f t="shared" si="15"/>
        <v>47284.92741</v>
      </c>
      <c r="P40" s="87">
        <f t="shared" si="16"/>
        <v>10080</v>
      </c>
      <c r="Q40" s="86">
        <f t="shared" si="11"/>
        <v>37204.92741</v>
      </c>
      <c r="R40" s="86">
        <v>0.0</v>
      </c>
      <c r="S40" s="61">
        <v>0.0</v>
      </c>
      <c r="T40" s="88">
        <f t="shared" si="13"/>
        <v>5580.739112</v>
      </c>
      <c r="U40" s="1">
        <f t="shared" si="14"/>
        <v>84</v>
      </c>
      <c r="V40" s="1">
        <f t="shared" si="17"/>
        <v>1596</v>
      </c>
      <c r="W40" s="87">
        <f t="shared" si="18"/>
        <v>45688.92741</v>
      </c>
      <c r="X40" s="87">
        <f t="shared" si="21"/>
        <v>47284.92741</v>
      </c>
      <c r="Y40" s="84"/>
    </row>
    <row r="41">
      <c r="A41" s="84"/>
      <c r="B41" s="1"/>
      <c r="C41" s="1"/>
      <c r="D41" s="67">
        <v>21.0</v>
      </c>
      <c r="E41" s="61">
        <f t="shared" si="19"/>
        <v>420</v>
      </c>
      <c r="F41" s="61">
        <f t="shared" si="2"/>
        <v>84</v>
      </c>
      <c r="G41" s="90">
        <f t="shared" si="3"/>
        <v>84</v>
      </c>
      <c r="H41" s="61">
        <f t="shared" si="4"/>
        <v>300</v>
      </c>
      <c r="I41" s="61">
        <f t="shared" si="5"/>
        <v>0</v>
      </c>
      <c r="J41" s="61">
        <f t="shared" si="20"/>
        <v>0</v>
      </c>
      <c r="K41" s="86">
        <f t="shared" si="7"/>
        <v>0</v>
      </c>
      <c r="L41" s="86">
        <f t="shared" si="8"/>
        <v>261.742977</v>
      </c>
      <c r="M41" s="86">
        <f t="shared" si="9"/>
        <v>33.6</v>
      </c>
      <c r="N41" s="86">
        <f t="shared" si="10"/>
        <v>261.742977</v>
      </c>
      <c r="O41" s="86">
        <f t="shared" si="15"/>
        <v>54529.78687</v>
      </c>
      <c r="P41" s="87">
        <f t="shared" si="16"/>
        <v>10584</v>
      </c>
      <c r="Q41" s="86">
        <f t="shared" si="11"/>
        <v>43945.78687</v>
      </c>
      <c r="R41" s="86">
        <v>0.0</v>
      </c>
      <c r="S41" s="61">
        <v>0.0</v>
      </c>
      <c r="T41" s="88">
        <f t="shared" si="13"/>
        <v>6591.86803</v>
      </c>
      <c r="U41" s="1">
        <f t="shared" si="14"/>
        <v>84</v>
      </c>
      <c r="V41" s="1">
        <f t="shared" si="17"/>
        <v>1680</v>
      </c>
      <c r="W41" s="87">
        <f t="shared" si="18"/>
        <v>52849.78687</v>
      </c>
      <c r="X41" s="87">
        <f t="shared" si="21"/>
        <v>54529.78687</v>
      </c>
      <c r="Y41" s="84"/>
    </row>
    <row r="42">
      <c r="A42" s="84"/>
      <c r="B42" s="1"/>
      <c r="C42" s="1"/>
      <c r="D42" s="67">
        <v>22.0</v>
      </c>
      <c r="E42" s="61">
        <f t="shared" si="19"/>
        <v>420</v>
      </c>
      <c r="F42" s="61">
        <f t="shared" si="2"/>
        <v>84</v>
      </c>
      <c r="G42" s="90">
        <f t="shared" si="3"/>
        <v>84</v>
      </c>
      <c r="H42" s="61">
        <f t="shared" si="4"/>
        <v>300</v>
      </c>
      <c r="I42" s="61">
        <f t="shared" si="5"/>
        <v>0</v>
      </c>
      <c r="J42" s="61">
        <f t="shared" si="20"/>
        <v>0</v>
      </c>
      <c r="K42" s="86">
        <f t="shared" si="7"/>
        <v>0</v>
      </c>
      <c r="L42" s="86">
        <f t="shared" si="8"/>
        <v>301.4215119</v>
      </c>
      <c r="M42" s="86">
        <f t="shared" si="9"/>
        <v>33.6</v>
      </c>
      <c r="N42" s="86">
        <f t="shared" si="10"/>
        <v>301.4215119</v>
      </c>
      <c r="O42" s="86">
        <f t="shared" si="15"/>
        <v>62796.14832</v>
      </c>
      <c r="P42" s="87">
        <f t="shared" si="16"/>
        <v>11088</v>
      </c>
      <c r="Q42" s="86">
        <f t="shared" si="11"/>
        <v>51708.14832</v>
      </c>
      <c r="R42" s="86">
        <v>0.0</v>
      </c>
      <c r="S42" s="61">
        <v>0.0</v>
      </c>
      <c r="T42" s="88">
        <f t="shared" si="13"/>
        <v>7756.222248</v>
      </c>
      <c r="U42" s="1">
        <f t="shared" si="14"/>
        <v>84</v>
      </c>
      <c r="V42" s="1">
        <f t="shared" si="17"/>
        <v>1764</v>
      </c>
      <c r="W42" s="87">
        <f t="shared" si="18"/>
        <v>61032.14832</v>
      </c>
      <c r="X42" s="87">
        <f t="shared" si="21"/>
        <v>62796.14832</v>
      </c>
      <c r="Y42" s="84"/>
    </row>
    <row r="43">
      <c r="A43" s="84"/>
      <c r="B43" s="1"/>
      <c r="C43" s="1"/>
      <c r="D43" s="67">
        <v>23.0</v>
      </c>
      <c r="E43" s="61">
        <f t="shared" si="19"/>
        <v>420</v>
      </c>
      <c r="F43" s="61">
        <f t="shared" si="2"/>
        <v>84</v>
      </c>
      <c r="G43" s="90">
        <f t="shared" si="3"/>
        <v>84</v>
      </c>
      <c r="H43" s="61">
        <f t="shared" si="4"/>
        <v>300</v>
      </c>
      <c r="I43" s="61">
        <f t="shared" si="5"/>
        <v>0</v>
      </c>
      <c r="J43" s="61">
        <f t="shared" si="20"/>
        <v>0</v>
      </c>
      <c r="K43" s="86">
        <f t="shared" si="7"/>
        <v>0</v>
      </c>
      <c r="L43" s="86">
        <f t="shared" si="8"/>
        <v>346.6945934</v>
      </c>
      <c r="M43" s="86">
        <f t="shared" si="9"/>
        <v>33.6</v>
      </c>
      <c r="N43" s="86">
        <f t="shared" si="10"/>
        <v>346.6945934</v>
      </c>
      <c r="O43" s="86">
        <f t="shared" si="15"/>
        <v>72228.04029</v>
      </c>
      <c r="P43" s="87">
        <f t="shared" si="16"/>
        <v>11592</v>
      </c>
      <c r="Q43" s="86">
        <f t="shared" si="11"/>
        <v>60636.04029</v>
      </c>
      <c r="R43" s="86">
        <v>0.0</v>
      </c>
      <c r="S43" s="61">
        <v>0.0</v>
      </c>
      <c r="T43" s="88">
        <f t="shared" si="13"/>
        <v>9095.406043</v>
      </c>
      <c r="U43" s="1">
        <f t="shared" si="14"/>
        <v>84</v>
      </c>
      <c r="V43" s="1">
        <f t="shared" si="17"/>
        <v>1848</v>
      </c>
      <c r="W43" s="87">
        <f t="shared" si="18"/>
        <v>70380.04029</v>
      </c>
      <c r="X43" s="87">
        <f t="shared" si="21"/>
        <v>72228.04029</v>
      </c>
      <c r="Y43" s="84"/>
    </row>
    <row r="44">
      <c r="A44" s="84"/>
      <c r="B44" s="1"/>
      <c r="C44" s="1"/>
      <c r="D44" s="67">
        <v>24.0</v>
      </c>
      <c r="E44" s="61">
        <f t="shared" si="19"/>
        <v>420</v>
      </c>
      <c r="F44" s="61">
        <f t="shared" si="2"/>
        <v>84</v>
      </c>
      <c r="G44" s="90">
        <f t="shared" si="3"/>
        <v>84</v>
      </c>
      <c r="H44" s="61">
        <f t="shared" si="4"/>
        <v>300</v>
      </c>
      <c r="I44" s="61">
        <f t="shared" si="5"/>
        <v>0</v>
      </c>
      <c r="J44" s="61">
        <f t="shared" si="20"/>
        <v>0</v>
      </c>
      <c r="K44" s="86">
        <f t="shared" si="7"/>
        <v>0</v>
      </c>
      <c r="L44" s="86">
        <f t="shared" si="8"/>
        <v>398.3510344</v>
      </c>
      <c r="M44" s="86">
        <f t="shared" si="9"/>
        <v>33.6</v>
      </c>
      <c r="N44" s="86">
        <f t="shared" si="10"/>
        <v>398.3510344</v>
      </c>
      <c r="O44" s="86">
        <f t="shared" si="15"/>
        <v>82989.79884</v>
      </c>
      <c r="P44" s="87">
        <f t="shared" si="16"/>
        <v>12096</v>
      </c>
      <c r="Q44" s="86">
        <f t="shared" si="11"/>
        <v>70893.79884</v>
      </c>
      <c r="R44" s="86">
        <v>0.0</v>
      </c>
      <c r="S44" s="61">
        <v>0.0</v>
      </c>
      <c r="T44" s="88">
        <f t="shared" si="13"/>
        <v>10634.06983</v>
      </c>
      <c r="U44" s="1">
        <f t="shared" si="14"/>
        <v>84</v>
      </c>
      <c r="V44" s="1">
        <f t="shared" si="17"/>
        <v>1932</v>
      </c>
      <c r="W44" s="87">
        <f t="shared" si="18"/>
        <v>81057.79884</v>
      </c>
      <c r="X44" s="87">
        <f t="shared" si="21"/>
        <v>82989.79884</v>
      </c>
      <c r="Y44" s="84"/>
    </row>
    <row r="45">
      <c r="A45" s="84"/>
      <c r="B45" s="1"/>
      <c r="C45" s="1"/>
      <c r="D45" s="67">
        <v>25.0</v>
      </c>
      <c r="E45" s="61">
        <f t="shared" si="19"/>
        <v>420</v>
      </c>
      <c r="F45" s="61">
        <f t="shared" si="2"/>
        <v>84</v>
      </c>
      <c r="G45" s="90">
        <f t="shared" si="3"/>
        <v>84</v>
      </c>
      <c r="H45" s="61">
        <f t="shared" si="4"/>
        <v>300</v>
      </c>
      <c r="I45" s="61">
        <f t="shared" si="5"/>
        <v>0</v>
      </c>
      <c r="J45" s="61">
        <f t="shared" si="20"/>
        <v>0</v>
      </c>
      <c r="K45" s="86">
        <f t="shared" si="7"/>
        <v>0</v>
      </c>
      <c r="L45" s="86">
        <f t="shared" si="8"/>
        <v>457.2908683</v>
      </c>
      <c r="M45" s="86">
        <f t="shared" si="9"/>
        <v>33.6</v>
      </c>
      <c r="N45" s="86">
        <f t="shared" si="10"/>
        <v>457.2908683</v>
      </c>
      <c r="O45" s="86">
        <f t="shared" si="15"/>
        <v>95268.93091</v>
      </c>
      <c r="P45" s="87">
        <f t="shared" si="16"/>
        <v>12600</v>
      </c>
      <c r="Q45" s="86">
        <f t="shared" si="11"/>
        <v>82668.93091</v>
      </c>
      <c r="R45" s="86">
        <v>0.0</v>
      </c>
      <c r="S45" s="61">
        <v>0.0</v>
      </c>
      <c r="T45" s="88">
        <f t="shared" si="13"/>
        <v>12400.33964</v>
      </c>
      <c r="U45" s="1">
        <f t="shared" si="14"/>
        <v>84</v>
      </c>
      <c r="V45" s="1">
        <f t="shared" si="17"/>
        <v>2016</v>
      </c>
      <c r="W45" s="87">
        <f t="shared" si="18"/>
        <v>93252.93091</v>
      </c>
      <c r="X45" s="87">
        <f t="shared" si="21"/>
        <v>95268.93091</v>
      </c>
      <c r="Y45" s="84"/>
    </row>
    <row r="46">
      <c r="A46" s="84"/>
      <c r="B46" s="1"/>
      <c r="C46" s="1"/>
      <c r="D46" s="67">
        <v>26.0</v>
      </c>
      <c r="E46" s="61">
        <f t="shared" si="19"/>
        <v>420</v>
      </c>
      <c r="F46" s="61">
        <f t="shared" si="2"/>
        <v>84</v>
      </c>
      <c r="G46" s="90">
        <f t="shared" si="3"/>
        <v>84</v>
      </c>
      <c r="H46" s="61">
        <f t="shared" si="4"/>
        <v>300</v>
      </c>
      <c r="I46" s="61">
        <f t="shared" si="5"/>
        <v>0</v>
      </c>
      <c r="J46" s="61">
        <f t="shared" si="20"/>
        <v>0</v>
      </c>
      <c r="K46" s="86">
        <f t="shared" si="7"/>
        <v>0</v>
      </c>
      <c r="L46" s="86">
        <f t="shared" si="8"/>
        <v>524.5410303</v>
      </c>
      <c r="M46" s="86">
        <f t="shared" si="9"/>
        <v>33.6</v>
      </c>
      <c r="N46" s="86">
        <f t="shared" si="10"/>
        <v>524.5410303</v>
      </c>
      <c r="O46" s="86">
        <f t="shared" si="15"/>
        <v>109279.3813</v>
      </c>
      <c r="P46" s="87">
        <f t="shared" si="16"/>
        <v>13104</v>
      </c>
      <c r="Q46" s="86">
        <f t="shared" si="11"/>
        <v>96175.3813</v>
      </c>
      <c r="R46" s="86">
        <v>0.0</v>
      </c>
      <c r="S46" s="61">
        <v>0.0</v>
      </c>
      <c r="T46" s="88">
        <f t="shared" si="13"/>
        <v>14426.3072</v>
      </c>
      <c r="U46" s="1">
        <f t="shared" si="14"/>
        <v>84</v>
      </c>
      <c r="V46" s="1">
        <f t="shared" si="17"/>
        <v>2100</v>
      </c>
      <c r="W46" s="87">
        <f t="shared" si="18"/>
        <v>107179.3813</v>
      </c>
      <c r="X46" s="87">
        <f t="shared" si="21"/>
        <v>109279.3813</v>
      </c>
      <c r="Y46" s="84"/>
    </row>
    <row r="47">
      <c r="A47" s="84"/>
      <c r="B47" s="1"/>
      <c r="C47" s="1"/>
      <c r="D47" s="67">
        <v>27.0</v>
      </c>
      <c r="E47" s="61">
        <f t="shared" si="19"/>
        <v>420</v>
      </c>
      <c r="F47" s="61">
        <f t="shared" si="2"/>
        <v>84</v>
      </c>
      <c r="G47" s="90">
        <f t="shared" si="3"/>
        <v>84</v>
      </c>
      <c r="H47" s="61">
        <f t="shared" si="4"/>
        <v>300</v>
      </c>
      <c r="I47" s="61">
        <f t="shared" si="5"/>
        <v>0</v>
      </c>
      <c r="J47" s="61">
        <f t="shared" si="20"/>
        <v>0</v>
      </c>
      <c r="K47" s="86">
        <f t="shared" si="7"/>
        <v>0</v>
      </c>
      <c r="L47" s="86">
        <f t="shared" si="8"/>
        <v>601.2732498</v>
      </c>
      <c r="M47" s="86">
        <f t="shared" si="9"/>
        <v>33.6</v>
      </c>
      <c r="N47" s="86">
        <f t="shared" si="10"/>
        <v>601.2732498</v>
      </c>
      <c r="O47" s="86">
        <f t="shared" si="15"/>
        <v>125265.2604</v>
      </c>
      <c r="P47" s="87">
        <f t="shared" si="16"/>
        <v>13608</v>
      </c>
      <c r="Q47" s="86">
        <f t="shared" si="11"/>
        <v>111657.2604</v>
      </c>
      <c r="R47" s="86">
        <v>0.0</v>
      </c>
      <c r="S47" s="61">
        <v>0.0</v>
      </c>
      <c r="T47" s="88">
        <f t="shared" si="13"/>
        <v>16748.58906</v>
      </c>
      <c r="U47" s="1">
        <f t="shared" si="14"/>
        <v>84</v>
      </c>
      <c r="V47" s="1">
        <f t="shared" si="17"/>
        <v>2184</v>
      </c>
      <c r="W47" s="87">
        <f t="shared" si="18"/>
        <v>123081.2604</v>
      </c>
      <c r="X47" s="87">
        <f t="shared" si="21"/>
        <v>125265.2604</v>
      </c>
      <c r="Y47" s="84"/>
    </row>
    <row r="48">
      <c r="A48" s="84"/>
      <c r="B48" s="1"/>
      <c r="C48" s="1"/>
      <c r="D48" s="67">
        <v>28.0</v>
      </c>
      <c r="E48" s="61">
        <f t="shared" si="19"/>
        <v>420</v>
      </c>
      <c r="F48" s="61">
        <f t="shared" si="2"/>
        <v>84</v>
      </c>
      <c r="G48" s="90">
        <f t="shared" si="3"/>
        <v>84</v>
      </c>
      <c r="H48" s="61">
        <f t="shared" si="4"/>
        <v>300</v>
      </c>
      <c r="I48" s="61">
        <f t="shared" si="5"/>
        <v>0</v>
      </c>
      <c r="J48" s="61">
        <f t="shared" si="20"/>
        <v>0</v>
      </c>
      <c r="K48" s="86">
        <f t="shared" si="7"/>
        <v>0</v>
      </c>
      <c r="L48" s="86">
        <f t="shared" si="8"/>
        <v>688.8244667</v>
      </c>
      <c r="M48" s="86">
        <f t="shared" si="9"/>
        <v>33.6</v>
      </c>
      <c r="N48" s="86">
        <f t="shared" si="10"/>
        <v>688.8244667</v>
      </c>
      <c r="O48" s="86">
        <f t="shared" si="15"/>
        <v>143505.0972</v>
      </c>
      <c r="P48" s="87">
        <f t="shared" si="16"/>
        <v>14112</v>
      </c>
      <c r="Q48" s="86">
        <f t="shared" si="11"/>
        <v>129393.0972</v>
      </c>
      <c r="R48" s="86">
        <v>0.0</v>
      </c>
      <c r="S48" s="61">
        <v>0.0</v>
      </c>
      <c r="T48" s="88">
        <f t="shared" si="13"/>
        <v>19408.96459</v>
      </c>
      <c r="U48" s="1">
        <f t="shared" si="14"/>
        <v>84</v>
      </c>
      <c r="V48" s="1">
        <f t="shared" si="17"/>
        <v>2268</v>
      </c>
      <c r="W48" s="87">
        <f t="shared" si="18"/>
        <v>141237.0972</v>
      </c>
      <c r="X48" s="87">
        <f t="shared" si="21"/>
        <v>143505.0972</v>
      </c>
      <c r="Y48" s="84"/>
    </row>
    <row r="49">
      <c r="A49" s="84"/>
      <c r="B49" s="1"/>
      <c r="C49" s="1"/>
      <c r="D49" s="67">
        <v>29.0</v>
      </c>
      <c r="E49" s="61">
        <f t="shared" si="19"/>
        <v>420</v>
      </c>
      <c r="F49" s="61">
        <f t="shared" si="2"/>
        <v>84</v>
      </c>
      <c r="G49" s="90">
        <f t="shared" si="3"/>
        <v>84</v>
      </c>
      <c r="H49" s="61">
        <f t="shared" si="4"/>
        <v>300</v>
      </c>
      <c r="I49" s="61">
        <f t="shared" si="5"/>
        <v>0</v>
      </c>
      <c r="J49" s="61">
        <f t="shared" si="20"/>
        <v>0</v>
      </c>
      <c r="K49" s="86">
        <f t="shared" si="7"/>
        <v>0</v>
      </c>
      <c r="L49" s="86">
        <f t="shared" si="8"/>
        <v>788.7201251</v>
      </c>
      <c r="M49" s="86">
        <f t="shared" si="9"/>
        <v>33.6</v>
      </c>
      <c r="N49" s="86">
        <f t="shared" si="10"/>
        <v>788.7201251</v>
      </c>
      <c r="O49" s="86">
        <f t="shared" si="15"/>
        <v>164316.6927</v>
      </c>
      <c r="P49" s="87">
        <f t="shared" si="16"/>
        <v>14616</v>
      </c>
      <c r="Q49" s="86">
        <f t="shared" si="11"/>
        <v>149700.6927</v>
      </c>
      <c r="R49" s="86">
        <v>0.0</v>
      </c>
      <c r="S49" s="61">
        <v>0.0</v>
      </c>
      <c r="T49" s="88">
        <f t="shared" si="13"/>
        <v>22455.10391</v>
      </c>
      <c r="U49" s="1">
        <f t="shared" si="14"/>
        <v>84</v>
      </c>
      <c r="V49" s="1">
        <f t="shared" si="17"/>
        <v>2352</v>
      </c>
      <c r="W49" s="87">
        <f t="shared" si="18"/>
        <v>161964.6927</v>
      </c>
      <c r="X49" s="87">
        <f t="shared" si="21"/>
        <v>164316.6927</v>
      </c>
      <c r="Y49" s="84"/>
    </row>
    <row r="50">
      <c r="A50" s="84"/>
      <c r="B50" s="1"/>
      <c r="C50" s="1"/>
      <c r="D50" s="67">
        <v>30.0</v>
      </c>
      <c r="E50" s="61">
        <f t="shared" si="19"/>
        <v>420</v>
      </c>
      <c r="F50" s="61">
        <f t="shared" si="2"/>
        <v>84</v>
      </c>
      <c r="G50" s="90">
        <f t="shared" si="3"/>
        <v>84</v>
      </c>
      <c r="H50" s="61">
        <f t="shared" si="4"/>
        <v>300</v>
      </c>
      <c r="I50" s="61">
        <f t="shared" si="5"/>
        <v>0</v>
      </c>
      <c r="J50" s="61">
        <f t="shared" si="20"/>
        <v>0</v>
      </c>
      <c r="K50" s="86">
        <f t="shared" si="7"/>
        <v>0</v>
      </c>
      <c r="L50" s="86">
        <f t="shared" si="8"/>
        <v>902.7007516</v>
      </c>
      <c r="M50" s="86">
        <f t="shared" si="9"/>
        <v>33.6</v>
      </c>
      <c r="N50" s="86">
        <f t="shared" si="10"/>
        <v>902.7007516</v>
      </c>
      <c r="O50" s="86">
        <f t="shared" si="15"/>
        <v>188062.6566</v>
      </c>
      <c r="P50" s="87">
        <f t="shared" si="16"/>
        <v>15120</v>
      </c>
      <c r="Q50" s="86">
        <f t="shared" si="11"/>
        <v>172942.6566</v>
      </c>
      <c r="R50" s="86">
        <v>0.0</v>
      </c>
      <c r="S50" s="61">
        <v>0.0</v>
      </c>
      <c r="T50" s="88">
        <f t="shared" si="13"/>
        <v>25941.39849</v>
      </c>
      <c r="U50" s="1">
        <f t="shared" si="14"/>
        <v>84</v>
      </c>
      <c r="V50" s="1">
        <f t="shared" si="17"/>
        <v>2436</v>
      </c>
      <c r="W50" s="87">
        <f t="shared" si="18"/>
        <v>185626.6566</v>
      </c>
      <c r="X50" s="87">
        <f t="shared" si="21"/>
        <v>188062.6566</v>
      </c>
      <c r="Y50" s="84"/>
    </row>
    <row r="51">
      <c r="A51" s="82"/>
      <c r="B51" s="82"/>
      <c r="C51" s="82"/>
      <c r="D51" s="83"/>
      <c r="E51" s="82"/>
      <c r="F51" s="82"/>
      <c r="G51" s="82"/>
      <c r="H51" s="82"/>
      <c r="I51" s="82"/>
      <c r="J51" s="82"/>
      <c r="K51" s="82"/>
      <c r="L51" s="82"/>
      <c r="M51" s="82"/>
      <c r="N51" s="82"/>
      <c r="O51" s="82"/>
      <c r="P51" s="82"/>
      <c r="Q51" s="82"/>
      <c r="R51" s="82"/>
      <c r="S51" s="82"/>
      <c r="T51" s="82"/>
      <c r="U51" s="82"/>
      <c r="V51" s="82"/>
      <c r="W51" s="82"/>
      <c r="X51" s="82"/>
      <c r="Y51" s="82"/>
    </row>
    <row r="52">
      <c r="A52" s="1"/>
      <c r="B52" s="1"/>
      <c r="C52" s="1"/>
      <c r="D52" s="2"/>
      <c r="E52" s="1"/>
      <c r="F52" s="1"/>
      <c r="G52" s="1"/>
      <c r="H52" s="1"/>
      <c r="I52" s="1"/>
      <c r="J52" s="1"/>
      <c r="K52" s="1"/>
      <c r="L52" s="1"/>
      <c r="M52" s="1"/>
      <c r="N52" s="1"/>
      <c r="O52" s="1"/>
      <c r="P52" s="1"/>
      <c r="Q52" s="1"/>
      <c r="R52" s="1"/>
      <c r="S52" s="1"/>
      <c r="T52" s="1"/>
      <c r="U52" s="1"/>
      <c r="V52" s="1"/>
      <c r="W52" s="1"/>
      <c r="X52" s="1"/>
      <c r="Y52" s="1"/>
    </row>
  </sheetData>
  <mergeCells count="1">
    <mergeCell ref="D10:E14"/>
  </mergeCell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13"/>
    <col customWidth="1" hidden="1" min="2" max="3" width="24.63"/>
    <col customWidth="1" min="4" max="4" width="29.25"/>
    <col customWidth="1" min="5" max="5" width="19.13"/>
    <col customWidth="1" min="6" max="6" width="17.75"/>
    <col customWidth="1" hidden="1" min="7" max="8" width="18.75"/>
    <col customWidth="1" min="9" max="9" width="18.75"/>
    <col customWidth="1" min="10" max="10" width="23.25"/>
    <col customWidth="1" min="11" max="11" width="20.25"/>
    <col customWidth="1" min="12" max="12" width="35.63"/>
    <col customWidth="1" hidden="1" min="13" max="14" width="35.63"/>
    <col customWidth="1" min="15" max="15" width="35.63"/>
    <col customWidth="1" min="16" max="16" width="20.38"/>
    <col customWidth="1" min="17" max="17" width="30.38"/>
    <col customWidth="1" min="18" max="18" width="19.38"/>
    <col customWidth="1" hidden="1" min="19" max="20" width="15.88"/>
    <col customWidth="1" min="21" max="23" width="15.88"/>
    <col customWidth="1" min="24" max="24" width="21.0"/>
    <col customWidth="1" min="25" max="25" width="4.25"/>
  </cols>
  <sheetData>
    <row r="1">
      <c r="A1" s="1"/>
      <c r="B1" s="1"/>
      <c r="C1" s="1"/>
      <c r="D1" s="2"/>
      <c r="E1" s="61"/>
      <c r="F1" s="61"/>
      <c r="G1" s="61"/>
      <c r="H1" s="61"/>
      <c r="I1" s="61"/>
      <c r="J1" s="61"/>
      <c r="K1" s="61"/>
      <c r="L1" s="61"/>
      <c r="M1" s="1"/>
      <c r="N1" s="1"/>
      <c r="O1" s="1"/>
      <c r="P1" s="1"/>
      <c r="Q1" s="1"/>
      <c r="R1" s="1"/>
      <c r="S1" s="1"/>
      <c r="T1" s="1"/>
      <c r="U1" s="1"/>
      <c r="V1" s="1"/>
      <c r="W1" s="1"/>
      <c r="X1" s="1"/>
      <c r="Y1" s="1"/>
    </row>
    <row r="2">
      <c r="A2" s="1"/>
      <c r="B2" s="1"/>
      <c r="C2" s="1"/>
      <c r="D2" s="62" t="s">
        <v>79</v>
      </c>
      <c r="E2" s="63" t="s">
        <v>80</v>
      </c>
      <c r="F2" s="61"/>
      <c r="G2" s="64"/>
      <c r="H2" s="64"/>
      <c r="I2" s="64"/>
      <c r="J2" s="64" t="s">
        <v>81</v>
      </c>
      <c r="K2" s="65"/>
      <c r="L2" s="65"/>
      <c r="M2" s="65"/>
      <c r="N2" s="65"/>
      <c r="O2" s="65"/>
      <c r="P2" s="66"/>
      <c r="Q2" s="67"/>
      <c r="R2" s="67"/>
      <c r="S2" s="1"/>
      <c r="T2" s="1"/>
      <c r="U2" s="1"/>
      <c r="V2" s="1"/>
      <c r="W2" s="1"/>
      <c r="X2" s="1"/>
      <c r="Y2" s="1"/>
    </row>
    <row r="3">
      <c r="A3" s="1"/>
      <c r="B3" s="1"/>
      <c r="C3" s="1"/>
      <c r="D3" s="62" t="s">
        <v>82</v>
      </c>
      <c r="E3" s="63" t="s">
        <v>83</v>
      </c>
      <c r="F3" s="61"/>
      <c r="G3" s="68"/>
      <c r="H3" s="68"/>
      <c r="I3" s="68"/>
      <c r="J3" s="68"/>
      <c r="K3" s="69"/>
      <c r="L3" s="69" t="s">
        <v>84</v>
      </c>
      <c r="M3" s="65"/>
      <c r="N3" s="65"/>
      <c r="O3" s="65"/>
      <c r="P3" s="66"/>
      <c r="Q3" s="61"/>
      <c r="R3" s="70"/>
      <c r="S3" s="1"/>
      <c r="T3" s="1"/>
      <c r="U3" s="1"/>
      <c r="V3" s="1"/>
      <c r="W3" s="1"/>
      <c r="X3" s="1"/>
      <c r="Y3" s="1"/>
    </row>
    <row r="4">
      <c r="A4" s="1"/>
      <c r="B4" s="1"/>
      <c r="C4" s="1"/>
      <c r="D4" s="62" t="s">
        <v>86</v>
      </c>
      <c r="E4" s="63" t="s">
        <v>83</v>
      </c>
      <c r="F4" s="61"/>
      <c r="G4" s="65"/>
      <c r="H4" s="65"/>
      <c r="I4" s="65"/>
      <c r="J4" s="65" t="s">
        <v>87</v>
      </c>
      <c r="K4" s="71"/>
      <c r="L4" s="71">
        <f>'prielaidos (extra)'!D3</f>
        <v>0.1465</v>
      </c>
      <c r="M4" s="71"/>
      <c r="N4" s="71"/>
      <c r="O4" s="71"/>
      <c r="P4" s="66"/>
      <c r="Q4" s="61"/>
      <c r="R4" s="70"/>
      <c r="S4" s="1"/>
      <c r="T4" s="1"/>
      <c r="U4" s="1"/>
      <c r="V4" s="1"/>
      <c r="W4" s="1"/>
      <c r="X4" s="1"/>
      <c r="Y4" s="1"/>
    </row>
    <row r="5">
      <c r="A5" s="1"/>
      <c r="B5" s="1"/>
      <c r="C5" s="1"/>
      <c r="D5" s="62" t="s">
        <v>88</v>
      </c>
      <c r="E5" s="63" t="s">
        <v>83</v>
      </c>
      <c r="F5" s="61"/>
      <c r="G5" s="65"/>
      <c r="H5" s="65"/>
      <c r="I5" s="65"/>
      <c r="J5" s="65" t="s">
        <v>89</v>
      </c>
      <c r="K5" s="72"/>
      <c r="L5" s="72">
        <f>'prielaidos (extra)'!D8</f>
        <v>0.24</v>
      </c>
      <c r="M5" s="73"/>
      <c r="N5" s="73"/>
      <c r="O5" s="73"/>
      <c r="P5" s="1"/>
      <c r="Q5" s="1"/>
      <c r="R5" s="1"/>
      <c r="S5" s="1"/>
      <c r="T5" s="1"/>
      <c r="U5" s="1"/>
      <c r="V5" s="1"/>
      <c r="W5" s="1"/>
      <c r="X5" s="1"/>
      <c r="Y5" s="1"/>
    </row>
    <row r="6">
      <c r="A6" s="1"/>
      <c r="B6" s="1"/>
      <c r="C6" s="1"/>
      <c r="D6" s="62" t="s">
        <v>90</v>
      </c>
      <c r="E6" s="63" t="s">
        <v>83</v>
      </c>
      <c r="F6" s="61"/>
      <c r="G6" s="65"/>
      <c r="H6" s="65"/>
      <c r="I6" s="65"/>
      <c r="J6" s="65" t="s">
        <v>91</v>
      </c>
      <c r="K6" s="72"/>
      <c r="L6" s="72">
        <f>'prielaidos (extra)'!D9</f>
        <v>0</v>
      </c>
      <c r="M6" s="73"/>
      <c r="N6" s="73"/>
      <c r="O6" s="73"/>
      <c r="P6" s="74"/>
      <c r="Q6" s="74"/>
      <c r="R6" s="1"/>
      <c r="S6" s="1"/>
      <c r="T6" s="1"/>
      <c r="U6" s="1"/>
      <c r="V6" s="1"/>
      <c r="W6" s="1"/>
      <c r="X6" s="1"/>
      <c r="Y6" s="1"/>
    </row>
    <row r="7">
      <c r="A7" s="1"/>
      <c r="B7" s="1"/>
      <c r="C7" s="1"/>
      <c r="D7" s="61"/>
      <c r="E7" s="61"/>
      <c r="F7" s="61"/>
      <c r="G7" s="75"/>
      <c r="H7" s="75"/>
      <c r="I7" s="75"/>
      <c r="J7" s="75" t="s">
        <v>119</v>
      </c>
      <c r="K7" s="72"/>
      <c r="L7" s="72">
        <f>'prielaidos (extra)'!D5</f>
        <v>0.003</v>
      </c>
      <c r="M7" s="72"/>
      <c r="N7" s="72"/>
      <c r="O7" s="72"/>
      <c r="P7" s="74"/>
      <c r="Q7" s="74"/>
      <c r="R7" s="1"/>
      <c r="S7" s="1"/>
      <c r="T7" s="1"/>
      <c r="U7" s="1"/>
      <c r="V7" s="1"/>
      <c r="W7" s="1"/>
      <c r="X7" s="1"/>
      <c r="Y7" s="1"/>
    </row>
    <row r="8">
      <c r="A8" s="2"/>
      <c r="B8" s="2"/>
      <c r="C8" s="2"/>
      <c r="D8" s="76"/>
      <c r="E8" s="76"/>
      <c r="G8" s="75"/>
      <c r="H8" s="75"/>
      <c r="I8" s="75"/>
      <c r="J8" s="75" t="s">
        <v>93</v>
      </c>
      <c r="K8" s="65"/>
      <c r="L8" s="65">
        <f>'jūsų prielaidos'!D14</f>
        <v>0</v>
      </c>
      <c r="M8" s="65"/>
      <c r="N8" s="65"/>
      <c r="O8" s="65"/>
      <c r="P8" s="74"/>
      <c r="Q8" s="74"/>
      <c r="R8" s="2"/>
      <c r="S8" s="2"/>
      <c r="T8" s="2"/>
      <c r="U8" s="2"/>
      <c r="V8" s="2"/>
      <c r="W8" s="2"/>
      <c r="X8" s="2"/>
      <c r="Y8" s="2"/>
    </row>
    <row r="9">
      <c r="A9" s="2"/>
      <c r="B9" s="2"/>
      <c r="C9" s="2"/>
      <c r="D9" s="76"/>
      <c r="E9" s="76"/>
      <c r="G9" s="75"/>
      <c r="H9" s="75"/>
      <c r="I9" s="75"/>
      <c r="J9" s="75" t="s">
        <v>94</v>
      </c>
      <c r="K9" s="65"/>
      <c r="L9" s="72">
        <f>'jūsų prielaidos'!D15</f>
        <v>0</v>
      </c>
      <c r="M9" s="65"/>
      <c r="N9" s="65"/>
      <c r="O9" s="65"/>
      <c r="P9" s="74"/>
      <c r="Q9" s="74"/>
      <c r="R9" s="2"/>
      <c r="S9" s="2"/>
      <c r="T9" s="2"/>
      <c r="U9" s="2"/>
      <c r="V9" s="2"/>
      <c r="W9" s="2"/>
      <c r="X9" s="2"/>
      <c r="Y9" s="2"/>
    </row>
    <row r="10">
      <c r="A10" s="2"/>
      <c r="B10" s="2"/>
      <c r="C10" s="2"/>
      <c r="D10" s="76" t="s">
        <v>95</v>
      </c>
      <c r="G10" s="75"/>
      <c r="H10" s="75"/>
      <c r="I10" s="75"/>
      <c r="J10" s="75" t="s">
        <v>96</v>
      </c>
      <c r="K10" s="65"/>
      <c r="L10" s="65">
        <v>0.0</v>
      </c>
      <c r="M10" s="65"/>
      <c r="N10" s="65"/>
      <c r="O10" s="65"/>
      <c r="P10" s="74"/>
      <c r="Q10" s="74"/>
      <c r="R10" s="2"/>
      <c r="S10" s="2"/>
      <c r="T10" s="2"/>
      <c r="U10" s="2"/>
      <c r="V10" s="2"/>
      <c r="W10" s="2"/>
      <c r="X10" s="2"/>
      <c r="Y10" s="2"/>
    </row>
    <row r="11">
      <c r="A11" s="1"/>
      <c r="B11" s="1"/>
      <c r="C11" s="1"/>
      <c r="G11" s="77"/>
      <c r="H11" s="77"/>
      <c r="I11" s="77"/>
      <c r="J11" s="77" t="s">
        <v>97</v>
      </c>
      <c r="K11" s="78"/>
      <c r="L11" s="78"/>
      <c r="M11" s="78"/>
      <c r="N11" s="78"/>
      <c r="O11" s="78"/>
      <c r="P11" s="74"/>
      <c r="Q11" s="74"/>
      <c r="R11" s="1"/>
      <c r="S11" s="1"/>
      <c r="T11" s="1"/>
      <c r="U11" s="1"/>
      <c r="V11" s="1"/>
      <c r="W11" s="1"/>
      <c r="X11" s="1"/>
      <c r="Y11" s="1"/>
    </row>
    <row r="12">
      <c r="A12" s="1"/>
      <c r="B12" s="1"/>
      <c r="C12" s="1"/>
      <c r="G12" s="77"/>
      <c r="H12" s="77"/>
      <c r="I12" s="77"/>
      <c r="J12" s="77" t="s">
        <v>98</v>
      </c>
      <c r="K12" s="78"/>
      <c r="L12" s="78">
        <f>'prielaidos (extra)'!D6</f>
        <v>33.6</v>
      </c>
      <c r="M12" s="79"/>
      <c r="N12" s="79"/>
      <c r="O12" s="79"/>
      <c r="P12" s="74"/>
      <c r="Q12" s="74"/>
      <c r="R12" s="1"/>
      <c r="S12" s="1"/>
      <c r="T12" s="1"/>
      <c r="U12" s="1"/>
      <c r="V12" s="1"/>
      <c r="W12" s="1"/>
      <c r="X12" s="1"/>
      <c r="Y12" s="1"/>
    </row>
    <row r="13">
      <c r="A13" s="1"/>
      <c r="B13" s="1"/>
      <c r="C13" s="1"/>
      <c r="G13" s="77"/>
      <c r="H13" s="77"/>
      <c r="I13" s="77"/>
      <c r="J13" s="77" t="s">
        <v>99</v>
      </c>
      <c r="K13" s="78"/>
      <c r="L13" s="78">
        <f>'prielaidos (extra)'!D11</f>
        <v>420</v>
      </c>
      <c r="M13" s="78"/>
      <c r="N13" s="78"/>
      <c r="O13" s="78"/>
      <c r="P13" s="74"/>
      <c r="Q13" s="74"/>
      <c r="R13" s="1"/>
      <c r="S13" s="1"/>
      <c r="T13" s="1"/>
      <c r="U13" s="1"/>
      <c r="V13" s="1"/>
      <c r="W13" s="1"/>
      <c r="X13" s="1"/>
      <c r="Y13" s="1"/>
    </row>
    <row r="14">
      <c r="A14" s="1"/>
      <c r="B14" s="1"/>
      <c r="C14" s="1"/>
      <c r="G14" s="77"/>
      <c r="H14" s="77"/>
      <c r="I14" s="77"/>
      <c r="J14" s="77" t="s">
        <v>100</v>
      </c>
      <c r="K14" s="78"/>
      <c r="L14" s="78">
        <f>'prielaidos (extra)'!D13</f>
        <v>420</v>
      </c>
      <c r="M14" s="78"/>
      <c r="N14" s="78"/>
      <c r="O14" s="78"/>
      <c r="P14" s="74"/>
      <c r="Q14" s="74"/>
      <c r="R14" s="61"/>
      <c r="S14" s="61"/>
      <c r="T14" s="61"/>
      <c r="U14" s="61"/>
      <c r="V14" s="61"/>
      <c r="W14" s="61"/>
      <c r="X14" s="61"/>
      <c r="Y14" s="1"/>
    </row>
    <row r="15">
      <c r="A15" s="1"/>
      <c r="B15" s="1"/>
      <c r="C15" s="1"/>
      <c r="G15" s="78"/>
      <c r="H15" s="78"/>
      <c r="I15" s="78"/>
      <c r="J15" s="78" t="s">
        <v>101</v>
      </c>
      <c r="K15" s="80"/>
      <c r="L15" s="80">
        <v>0.0</v>
      </c>
      <c r="M15" s="81"/>
      <c r="N15" s="81"/>
      <c r="O15" s="81"/>
      <c r="P15" s="74"/>
      <c r="Q15" s="74"/>
      <c r="R15" s="1"/>
      <c r="S15" s="1"/>
      <c r="T15" s="1"/>
      <c r="U15" s="1"/>
      <c r="V15" s="1"/>
      <c r="W15" s="1"/>
      <c r="X15" s="1"/>
      <c r="Y15" s="1"/>
    </row>
    <row r="16">
      <c r="A16" s="1"/>
      <c r="B16" s="1">
        <f>1*L4+1</f>
        <v>1.1465</v>
      </c>
      <c r="C16" s="1">
        <f>1*O4+1</f>
        <v>1</v>
      </c>
      <c r="G16" s="1"/>
      <c r="H16" s="1"/>
      <c r="I16" s="1"/>
      <c r="J16" s="1"/>
      <c r="K16" s="74"/>
      <c r="L16" s="74"/>
      <c r="M16" s="74"/>
      <c r="N16" s="74"/>
      <c r="O16" s="74"/>
      <c r="P16" s="74"/>
      <c r="Q16" s="74"/>
      <c r="R16" s="1"/>
      <c r="S16" s="1"/>
      <c r="T16" s="1"/>
      <c r="U16" s="1"/>
      <c r="V16" s="1"/>
      <c r="W16" s="1"/>
      <c r="X16" s="1"/>
      <c r="Y16" s="1"/>
    </row>
    <row r="17" ht="14.25" customHeight="1">
      <c r="A17" s="82"/>
      <c r="B17" s="82"/>
      <c r="C17" s="82"/>
      <c r="D17" s="83"/>
      <c r="E17" s="82"/>
      <c r="F17" s="82"/>
      <c r="G17" s="82"/>
      <c r="H17" s="82"/>
      <c r="I17" s="82"/>
      <c r="J17" s="82"/>
      <c r="K17" s="82"/>
      <c r="L17" s="82"/>
      <c r="M17" s="82"/>
      <c r="N17" s="82"/>
      <c r="O17" s="82"/>
      <c r="P17" s="82"/>
      <c r="Q17" s="82"/>
      <c r="R17" s="82"/>
      <c r="S17" s="82"/>
      <c r="T17" s="82"/>
      <c r="U17" s="82"/>
      <c r="V17" s="82"/>
      <c r="W17" s="82"/>
      <c r="X17" s="82"/>
      <c r="Y17" s="82"/>
    </row>
    <row r="18">
      <c r="A18" s="84"/>
      <c r="B18" s="1"/>
      <c r="C18" s="1"/>
      <c r="D18" s="62" t="s">
        <v>84</v>
      </c>
      <c r="E18" s="61"/>
      <c r="F18" s="61"/>
      <c r="G18" s="61"/>
      <c r="H18" s="61"/>
      <c r="I18" s="61"/>
      <c r="J18" s="61"/>
      <c r="K18" s="61"/>
      <c r="L18" s="61"/>
      <c r="M18" s="61"/>
      <c r="N18" s="61"/>
      <c r="O18" s="61"/>
      <c r="P18" s="1"/>
      <c r="Q18" s="1"/>
      <c r="R18" s="1"/>
      <c r="S18" s="1"/>
      <c r="T18" s="1"/>
      <c r="U18" s="1"/>
      <c r="V18" s="1"/>
      <c r="W18" s="1"/>
      <c r="X18" s="1"/>
      <c r="Y18" s="84"/>
    </row>
    <row r="19" ht="16.5" customHeight="1">
      <c r="A19" s="84"/>
      <c r="B19" s="1"/>
      <c r="C19" s="1"/>
      <c r="D19" s="67"/>
      <c r="E19" s="61"/>
      <c r="F19" s="61"/>
      <c r="G19" s="61"/>
      <c r="H19" s="61"/>
      <c r="I19" s="61"/>
      <c r="J19" s="61"/>
      <c r="K19" s="61"/>
      <c r="L19" s="61"/>
      <c r="M19" s="61"/>
      <c r="N19" s="61"/>
      <c r="O19" s="61"/>
      <c r="P19" s="1"/>
      <c r="Q19" s="1"/>
      <c r="R19" s="1"/>
      <c r="S19" s="1"/>
      <c r="T19" s="1"/>
      <c r="U19" s="1"/>
      <c r="V19" s="1"/>
      <c r="W19" s="1"/>
      <c r="X19" s="1"/>
      <c r="Y19" s="84"/>
    </row>
    <row r="20">
      <c r="A20" s="84"/>
      <c r="B20" s="2"/>
      <c r="C20" s="2"/>
      <c r="D20" s="67" t="s">
        <v>102</v>
      </c>
      <c r="E20" s="67" t="s">
        <v>103</v>
      </c>
      <c r="F20" s="67" t="s">
        <v>104</v>
      </c>
      <c r="G20" s="67"/>
      <c r="H20" s="67"/>
      <c r="I20" s="67" t="s">
        <v>105</v>
      </c>
      <c r="J20" s="67" t="s">
        <v>106</v>
      </c>
      <c r="K20" s="67" t="s">
        <v>94</v>
      </c>
      <c r="L20" s="67" t="s">
        <v>107</v>
      </c>
      <c r="M20" s="67"/>
      <c r="N20" s="67"/>
      <c r="O20" s="67" t="s">
        <v>108</v>
      </c>
      <c r="P20" s="67" t="s">
        <v>109</v>
      </c>
      <c r="Q20" s="67" t="s">
        <v>110</v>
      </c>
      <c r="R20" s="67" t="s">
        <v>111</v>
      </c>
      <c r="S20" s="67"/>
      <c r="T20" s="67"/>
      <c r="U20" s="67" t="s">
        <v>112</v>
      </c>
      <c r="V20" s="67" t="s">
        <v>113</v>
      </c>
      <c r="W20" s="67" t="s">
        <v>114</v>
      </c>
      <c r="X20" s="67" t="s">
        <v>115</v>
      </c>
      <c r="Y20" s="84"/>
    </row>
    <row r="21">
      <c r="A21" s="84"/>
      <c r="B21" s="1"/>
      <c r="C21" s="1"/>
      <c r="D21" s="67">
        <v>1.0</v>
      </c>
      <c r="E21" s="61">
        <f t="shared" ref="E21:E23" si="1">$L$13</f>
        <v>420</v>
      </c>
      <c r="F21" s="61">
        <v>0.0</v>
      </c>
      <c r="G21" s="90">
        <f t="shared" ref="G21:G50" si="2">E21*0.2-$L$15</f>
        <v>84</v>
      </c>
      <c r="H21" s="61">
        <f t="shared" ref="H21:H50" si="3">300-$L$15</f>
        <v>300</v>
      </c>
      <c r="I21" s="61">
        <f t="shared" ref="I21:I50" si="4">$L$8</f>
        <v>0</v>
      </c>
      <c r="J21" s="61">
        <f t="shared" ref="J21:J23" si="5">(F21+E21)*$L$5</f>
        <v>100.8</v>
      </c>
      <c r="K21" s="86">
        <f t="shared" ref="K21:K50" si="6">E21*$L$9</f>
        <v>0</v>
      </c>
      <c r="L21" s="86">
        <f t="shared" ref="L21:L50" si="7">MAX(M21:N21)</f>
        <v>33.6</v>
      </c>
      <c r="M21" s="86">
        <f t="shared" ref="M21:M50" si="8">$L$12</f>
        <v>33.6</v>
      </c>
      <c r="N21" s="86">
        <f t="shared" ref="N21:N50" si="9">O21*$L$7</f>
        <v>1.0978884</v>
      </c>
      <c r="O21" s="86">
        <f>(E21+F21-I21-J21-K21)*$B$16</f>
        <v>365.9628</v>
      </c>
      <c r="P21" s="87">
        <f>E21+F21</f>
        <v>420</v>
      </c>
      <c r="Q21" s="87">
        <f t="shared" ref="Q21:Q50" si="10">O21-P21</f>
        <v>-54.0372</v>
      </c>
      <c r="R21" s="86">
        <f t="shared" ref="R21:R30" si="11">MAX(S21:T21)</f>
        <v>0</v>
      </c>
      <c r="S21" s="61">
        <v>0.0</v>
      </c>
      <c r="T21" s="88">
        <f t="shared" ref="T21:T50" si="12">Q21*0.15</f>
        <v>-8.10558</v>
      </c>
      <c r="U21" s="1">
        <f t="shared" ref="U21:U50" si="13">F21</f>
        <v>0</v>
      </c>
      <c r="V21" s="61">
        <v>0.0</v>
      </c>
      <c r="W21" s="87">
        <f>O21-R21-U21</f>
        <v>365.9628</v>
      </c>
      <c r="X21" s="89"/>
      <c r="Y21" s="84"/>
    </row>
    <row r="22">
      <c r="A22" s="84"/>
      <c r="B22" s="1"/>
      <c r="C22" s="1"/>
      <c r="D22" s="67">
        <v>2.0</v>
      </c>
      <c r="E22" s="61">
        <f t="shared" si="1"/>
        <v>420</v>
      </c>
      <c r="F22" s="61">
        <v>0.0</v>
      </c>
      <c r="G22" s="90">
        <f t="shared" si="2"/>
        <v>84</v>
      </c>
      <c r="H22" s="61">
        <f t="shared" si="3"/>
        <v>300</v>
      </c>
      <c r="I22" s="61">
        <f t="shared" si="4"/>
        <v>0</v>
      </c>
      <c r="J22" s="61">
        <f t="shared" si="5"/>
        <v>100.8</v>
      </c>
      <c r="K22" s="86">
        <f t="shared" si="6"/>
        <v>0</v>
      </c>
      <c r="L22" s="86">
        <f t="shared" si="7"/>
        <v>33.6</v>
      </c>
      <c r="M22" s="86">
        <f t="shared" si="8"/>
        <v>33.6</v>
      </c>
      <c r="N22" s="86">
        <f t="shared" si="9"/>
        <v>2.241050251</v>
      </c>
      <c r="O22" s="86">
        <f t="shared" ref="O22:O50" si="14">(E22+F22+O21-I22-J22-L21-K22)*$B$16</f>
        <v>747.0167502</v>
      </c>
      <c r="P22" s="87">
        <f t="shared" ref="P22:P50" si="15">P21+E22+F22</f>
        <v>840</v>
      </c>
      <c r="Q22" s="87">
        <f t="shared" si="10"/>
        <v>-92.9832498</v>
      </c>
      <c r="R22" s="86">
        <f t="shared" si="11"/>
        <v>0</v>
      </c>
      <c r="S22" s="61">
        <v>0.0</v>
      </c>
      <c r="T22" s="88">
        <f t="shared" si="12"/>
        <v>-13.94748747</v>
      </c>
      <c r="U22" s="1">
        <f t="shared" si="13"/>
        <v>0</v>
      </c>
      <c r="V22" s="1">
        <f t="shared" ref="V22:V50" si="16">U22+V21</f>
        <v>0</v>
      </c>
      <c r="W22" s="87">
        <f t="shared" ref="W22:W50" si="17">O22-R22-V22</f>
        <v>747.0167502</v>
      </c>
      <c r="X22" s="89"/>
      <c r="Y22" s="84"/>
    </row>
    <row r="23">
      <c r="A23" s="84"/>
      <c r="B23" s="1"/>
      <c r="C23" s="1"/>
      <c r="D23" s="67">
        <v>3.0</v>
      </c>
      <c r="E23" s="61">
        <f t="shared" si="1"/>
        <v>420</v>
      </c>
      <c r="F23" s="61">
        <v>0.0</v>
      </c>
      <c r="G23" s="90">
        <f t="shared" si="2"/>
        <v>84</v>
      </c>
      <c r="H23" s="61">
        <f t="shared" si="3"/>
        <v>300</v>
      </c>
      <c r="I23" s="61">
        <f t="shared" si="4"/>
        <v>0</v>
      </c>
      <c r="J23" s="61">
        <f t="shared" si="5"/>
        <v>100.8</v>
      </c>
      <c r="K23" s="86">
        <f t="shared" si="6"/>
        <v>0</v>
      </c>
      <c r="L23" s="86">
        <f t="shared" si="7"/>
        <v>33.6</v>
      </c>
      <c r="M23" s="86">
        <f t="shared" si="8"/>
        <v>33.6</v>
      </c>
      <c r="N23" s="86">
        <f t="shared" si="9"/>
        <v>3.551685312</v>
      </c>
      <c r="O23" s="86">
        <f t="shared" si="14"/>
        <v>1183.895104</v>
      </c>
      <c r="P23" s="87">
        <f t="shared" si="15"/>
        <v>1260</v>
      </c>
      <c r="Q23" s="87">
        <f t="shared" si="10"/>
        <v>-76.1048959</v>
      </c>
      <c r="R23" s="86">
        <f t="shared" si="11"/>
        <v>0</v>
      </c>
      <c r="S23" s="61">
        <v>0.0</v>
      </c>
      <c r="T23" s="88">
        <f t="shared" si="12"/>
        <v>-11.41573438</v>
      </c>
      <c r="U23" s="1">
        <f t="shared" si="13"/>
        <v>0</v>
      </c>
      <c r="V23" s="1">
        <f t="shared" si="16"/>
        <v>0</v>
      </c>
      <c r="W23" s="87">
        <f t="shared" si="17"/>
        <v>1183.895104</v>
      </c>
      <c r="X23" s="89"/>
      <c r="Y23" s="84"/>
    </row>
    <row r="24">
      <c r="A24" s="84"/>
      <c r="B24" s="1"/>
      <c r="C24" s="1"/>
      <c r="D24" s="67">
        <v>4.0</v>
      </c>
      <c r="E24" s="61">
        <f t="shared" ref="E24:E50" si="18">$L$14</f>
        <v>420</v>
      </c>
      <c r="F24" s="61">
        <v>0.0</v>
      </c>
      <c r="G24" s="90">
        <f t="shared" si="2"/>
        <v>84</v>
      </c>
      <c r="H24" s="61">
        <f t="shared" si="3"/>
        <v>300</v>
      </c>
      <c r="I24" s="61">
        <f t="shared" si="4"/>
        <v>0</v>
      </c>
      <c r="J24" s="61">
        <f t="shared" ref="J24:J50" si="19">(F24+E24)*$L$6</f>
        <v>0</v>
      </c>
      <c r="K24" s="86">
        <f t="shared" si="6"/>
        <v>0</v>
      </c>
      <c r="L24" s="86">
        <f t="shared" si="7"/>
        <v>33.6</v>
      </c>
      <c r="M24" s="86">
        <f t="shared" si="8"/>
        <v>33.6</v>
      </c>
      <c r="N24" s="86">
        <f t="shared" si="9"/>
        <v>5.401030011</v>
      </c>
      <c r="O24" s="86">
        <f t="shared" si="14"/>
        <v>1800.343337</v>
      </c>
      <c r="P24" s="87">
        <f t="shared" si="15"/>
        <v>1680</v>
      </c>
      <c r="Q24" s="87">
        <f t="shared" si="10"/>
        <v>120.3433369</v>
      </c>
      <c r="R24" s="86">
        <f t="shared" si="11"/>
        <v>18.05150053</v>
      </c>
      <c r="S24" s="61">
        <v>0.0</v>
      </c>
      <c r="T24" s="88">
        <f t="shared" si="12"/>
        <v>18.05150053</v>
      </c>
      <c r="U24" s="1">
        <f t="shared" si="13"/>
        <v>0</v>
      </c>
      <c r="V24" s="1">
        <f t="shared" si="16"/>
        <v>0</v>
      </c>
      <c r="W24" s="87">
        <f t="shared" si="17"/>
        <v>1782.291836</v>
      </c>
      <c r="X24" s="89"/>
      <c r="Y24" s="84"/>
    </row>
    <row r="25">
      <c r="A25" s="84"/>
      <c r="B25" s="1"/>
      <c r="C25" s="1"/>
      <c r="D25" s="67">
        <v>5.0</v>
      </c>
      <c r="E25" s="61">
        <f t="shared" si="18"/>
        <v>420</v>
      </c>
      <c r="F25" s="61">
        <v>0.0</v>
      </c>
      <c r="G25" s="90">
        <f t="shared" si="2"/>
        <v>84</v>
      </c>
      <c r="H25" s="61">
        <f t="shared" si="3"/>
        <v>300</v>
      </c>
      <c r="I25" s="61">
        <f t="shared" si="4"/>
        <v>0</v>
      </c>
      <c r="J25" s="61">
        <f t="shared" si="19"/>
        <v>0</v>
      </c>
      <c r="K25" s="86">
        <f t="shared" si="6"/>
        <v>0</v>
      </c>
      <c r="L25" s="86">
        <f t="shared" si="7"/>
        <v>33.6</v>
      </c>
      <c r="M25" s="86">
        <f t="shared" si="8"/>
        <v>33.6</v>
      </c>
      <c r="N25" s="86">
        <f t="shared" si="9"/>
        <v>7.521303707</v>
      </c>
      <c r="O25" s="86">
        <f t="shared" si="14"/>
        <v>2507.101236</v>
      </c>
      <c r="P25" s="87">
        <f t="shared" si="15"/>
        <v>2100</v>
      </c>
      <c r="Q25" s="87">
        <f t="shared" si="10"/>
        <v>407.1012357</v>
      </c>
      <c r="R25" s="86">
        <f t="shared" si="11"/>
        <v>61.06518536</v>
      </c>
      <c r="S25" s="61">
        <v>0.0</v>
      </c>
      <c r="T25" s="88">
        <f t="shared" si="12"/>
        <v>61.06518536</v>
      </c>
      <c r="U25" s="1">
        <f t="shared" si="13"/>
        <v>0</v>
      </c>
      <c r="V25" s="1">
        <f t="shared" si="16"/>
        <v>0</v>
      </c>
      <c r="W25" s="87">
        <f t="shared" si="17"/>
        <v>2446.03605</v>
      </c>
      <c r="X25" s="89"/>
      <c r="Y25" s="84"/>
    </row>
    <row r="26">
      <c r="A26" s="84"/>
      <c r="B26" s="1"/>
      <c r="C26" s="1"/>
      <c r="D26" s="67">
        <v>6.0</v>
      </c>
      <c r="E26" s="61">
        <f t="shared" si="18"/>
        <v>420</v>
      </c>
      <c r="F26" s="61">
        <v>0.0</v>
      </c>
      <c r="G26" s="90">
        <f t="shared" si="2"/>
        <v>84</v>
      </c>
      <c r="H26" s="61">
        <f t="shared" si="3"/>
        <v>300</v>
      </c>
      <c r="I26" s="61">
        <f t="shared" si="4"/>
        <v>0</v>
      </c>
      <c r="J26" s="61">
        <f t="shared" si="19"/>
        <v>0</v>
      </c>
      <c r="K26" s="86">
        <f t="shared" si="6"/>
        <v>0</v>
      </c>
      <c r="L26" s="86">
        <f t="shared" si="7"/>
        <v>33.6</v>
      </c>
      <c r="M26" s="86">
        <f t="shared" si="8"/>
        <v>33.6</v>
      </c>
      <c r="N26" s="86">
        <f t="shared" si="9"/>
        <v>9.9521975</v>
      </c>
      <c r="O26" s="86">
        <f t="shared" si="14"/>
        <v>3317.399167</v>
      </c>
      <c r="P26" s="87">
        <f t="shared" si="15"/>
        <v>2520</v>
      </c>
      <c r="Q26" s="87">
        <f t="shared" si="10"/>
        <v>797.3991667</v>
      </c>
      <c r="R26" s="86">
        <f t="shared" si="11"/>
        <v>119.609875</v>
      </c>
      <c r="S26" s="61">
        <v>0.0</v>
      </c>
      <c r="T26" s="88">
        <f t="shared" si="12"/>
        <v>119.609875</v>
      </c>
      <c r="U26" s="1">
        <f t="shared" si="13"/>
        <v>0</v>
      </c>
      <c r="V26" s="1">
        <f t="shared" si="16"/>
        <v>0</v>
      </c>
      <c r="W26" s="87">
        <f t="shared" si="17"/>
        <v>3197.789292</v>
      </c>
      <c r="X26" s="89"/>
      <c r="Y26" s="84"/>
    </row>
    <row r="27">
      <c r="A27" s="84"/>
      <c r="B27" s="1"/>
      <c r="C27" s="1"/>
      <c r="D27" s="67">
        <v>7.0</v>
      </c>
      <c r="E27" s="61">
        <f t="shared" si="18"/>
        <v>420</v>
      </c>
      <c r="F27" s="61">
        <v>0.0</v>
      </c>
      <c r="G27" s="90">
        <f t="shared" si="2"/>
        <v>84</v>
      </c>
      <c r="H27" s="61">
        <f t="shared" si="3"/>
        <v>300</v>
      </c>
      <c r="I27" s="61">
        <f t="shared" si="4"/>
        <v>0</v>
      </c>
      <c r="J27" s="61">
        <f t="shared" si="19"/>
        <v>0</v>
      </c>
      <c r="K27" s="86">
        <f t="shared" si="6"/>
        <v>0</v>
      </c>
      <c r="L27" s="86">
        <f t="shared" si="7"/>
        <v>33.6</v>
      </c>
      <c r="M27" s="86">
        <f t="shared" si="8"/>
        <v>33.6</v>
      </c>
      <c r="N27" s="86">
        <f t="shared" si="9"/>
        <v>12.73921723</v>
      </c>
      <c r="O27" s="86">
        <f t="shared" si="14"/>
        <v>4246.405745</v>
      </c>
      <c r="P27" s="87">
        <f t="shared" si="15"/>
        <v>2940</v>
      </c>
      <c r="Q27" s="87">
        <f t="shared" si="10"/>
        <v>1306.405745</v>
      </c>
      <c r="R27" s="86">
        <f t="shared" si="11"/>
        <v>195.9608617</v>
      </c>
      <c r="S27" s="61">
        <v>0.0</v>
      </c>
      <c r="T27" s="88">
        <f t="shared" si="12"/>
        <v>195.9608617</v>
      </c>
      <c r="U27" s="1">
        <f t="shared" si="13"/>
        <v>0</v>
      </c>
      <c r="V27" s="1">
        <f t="shared" si="16"/>
        <v>0</v>
      </c>
      <c r="W27" s="87">
        <f t="shared" si="17"/>
        <v>4050.444883</v>
      </c>
      <c r="X27" s="89"/>
      <c r="Y27" s="84"/>
    </row>
    <row r="28">
      <c r="A28" s="84"/>
      <c r="B28" s="1"/>
      <c r="C28" s="1"/>
      <c r="D28" s="67">
        <v>8.0</v>
      </c>
      <c r="E28" s="61">
        <f t="shared" si="18"/>
        <v>420</v>
      </c>
      <c r="F28" s="61">
        <v>0.0</v>
      </c>
      <c r="G28" s="90">
        <f t="shared" si="2"/>
        <v>84</v>
      </c>
      <c r="H28" s="61">
        <f t="shared" si="3"/>
        <v>300</v>
      </c>
      <c r="I28" s="61">
        <f t="shared" si="4"/>
        <v>0</v>
      </c>
      <c r="J28" s="61">
        <f t="shared" si="19"/>
        <v>0</v>
      </c>
      <c r="K28" s="86">
        <f t="shared" si="6"/>
        <v>0</v>
      </c>
      <c r="L28" s="86">
        <f t="shared" si="7"/>
        <v>33.6</v>
      </c>
      <c r="M28" s="86">
        <f t="shared" si="8"/>
        <v>33.6</v>
      </c>
      <c r="N28" s="86">
        <f t="shared" si="9"/>
        <v>15.93453536</v>
      </c>
      <c r="O28" s="86">
        <f t="shared" si="14"/>
        <v>5311.511786</v>
      </c>
      <c r="P28" s="87">
        <f t="shared" si="15"/>
        <v>3360</v>
      </c>
      <c r="Q28" s="87">
        <f t="shared" si="10"/>
        <v>1951.511786</v>
      </c>
      <c r="R28" s="86">
        <f t="shared" si="11"/>
        <v>292.7267679</v>
      </c>
      <c r="S28" s="61">
        <v>0.0</v>
      </c>
      <c r="T28" s="88">
        <f t="shared" si="12"/>
        <v>292.7267679</v>
      </c>
      <c r="U28" s="1">
        <f t="shared" si="13"/>
        <v>0</v>
      </c>
      <c r="V28" s="1">
        <f t="shared" si="16"/>
        <v>0</v>
      </c>
      <c r="W28" s="87">
        <f t="shared" si="17"/>
        <v>5018.785018</v>
      </c>
      <c r="X28" s="89"/>
      <c r="Y28" s="84"/>
    </row>
    <row r="29">
      <c r="A29" s="84"/>
      <c r="B29" s="1"/>
      <c r="C29" s="1"/>
      <c r="D29" s="67">
        <v>9.0</v>
      </c>
      <c r="E29" s="61">
        <f t="shared" si="18"/>
        <v>420</v>
      </c>
      <c r="F29" s="61">
        <v>0.0</v>
      </c>
      <c r="G29" s="90">
        <f t="shared" si="2"/>
        <v>84</v>
      </c>
      <c r="H29" s="61">
        <f t="shared" si="3"/>
        <v>300</v>
      </c>
      <c r="I29" s="61">
        <f t="shared" si="4"/>
        <v>0</v>
      </c>
      <c r="J29" s="61">
        <f t="shared" si="19"/>
        <v>0</v>
      </c>
      <c r="K29" s="86">
        <f t="shared" si="6"/>
        <v>0</v>
      </c>
      <c r="L29" s="86">
        <f t="shared" si="7"/>
        <v>33.6</v>
      </c>
      <c r="M29" s="86">
        <f t="shared" si="8"/>
        <v>33.6</v>
      </c>
      <c r="N29" s="86">
        <f t="shared" si="9"/>
        <v>19.59796759</v>
      </c>
      <c r="O29" s="86">
        <f t="shared" si="14"/>
        <v>6532.655863</v>
      </c>
      <c r="P29" s="87">
        <f t="shared" si="15"/>
        <v>3780</v>
      </c>
      <c r="Q29" s="87">
        <f t="shared" si="10"/>
        <v>2752.655863</v>
      </c>
      <c r="R29" s="86">
        <f t="shared" si="11"/>
        <v>412.8983794</v>
      </c>
      <c r="S29" s="61">
        <v>0.0</v>
      </c>
      <c r="T29" s="88">
        <f t="shared" si="12"/>
        <v>412.8983794</v>
      </c>
      <c r="U29" s="1">
        <f t="shared" si="13"/>
        <v>0</v>
      </c>
      <c r="V29" s="1">
        <f t="shared" si="16"/>
        <v>0</v>
      </c>
      <c r="W29" s="87">
        <f t="shared" si="17"/>
        <v>6119.757484</v>
      </c>
      <c r="X29" s="89"/>
      <c r="Y29" s="84"/>
    </row>
    <row r="30">
      <c r="A30" s="84"/>
      <c r="B30" s="1"/>
      <c r="C30" s="1"/>
      <c r="D30" s="67">
        <v>10.0</v>
      </c>
      <c r="E30" s="61">
        <f t="shared" si="18"/>
        <v>420</v>
      </c>
      <c r="F30" s="61">
        <v>0.0</v>
      </c>
      <c r="G30" s="90">
        <f t="shared" si="2"/>
        <v>84</v>
      </c>
      <c r="H30" s="61">
        <f t="shared" si="3"/>
        <v>300</v>
      </c>
      <c r="I30" s="61">
        <f t="shared" si="4"/>
        <v>0</v>
      </c>
      <c r="J30" s="61">
        <f t="shared" si="19"/>
        <v>0</v>
      </c>
      <c r="K30" s="86">
        <f t="shared" si="6"/>
        <v>0</v>
      </c>
      <c r="L30" s="86">
        <f t="shared" si="7"/>
        <v>33.6</v>
      </c>
      <c r="M30" s="86">
        <f t="shared" si="8"/>
        <v>33.6</v>
      </c>
      <c r="N30" s="86">
        <f t="shared" si="9"/>
        <v>23.79809264</v>
      </c>
      <c r="O30" s="86">
        <f t="shared" si="14"/>
        <v>7932.697547</v>
      </c>
      <c r="P30" s="87">
        <f t="shared" si="15"/>
        <v>4200</v>
      </c>
      <c r="Q30" s="87">
        <f t="shared" si="10"/>
        <v>3732.697547</v>
      </c>
      <c r="R30" s="86">
        <f t="shared" si="11"/>
        <v>559.904632</v>
      </c>
      <c r="S30" s="61">
        <v>0.0</v>
      </c>
      <c r="T30" s="88">
        <f t="shared" si="12"/>
        <v>559.904632</v>
      </c>
      <c r="U30" s="1">
        <f t="shared" si="13"/>
        <v>0</v>
      </c>
      <c r="V30" s="1">
        <f t="shared" si="16"/>
        <v>0</v>
      </c>
      <c r="W30" s="87">
        <f t="shared" si="17"/>
        <v>7372.792915</v>
      </c>
      <c r="X30" s="89"/>
      <c r="Y30" s="84"/>
    </row>
    <row r="31">
      <c r="A31" s="84"/>
      <c r="B31" s="1"/>
      <c r="C31" s="1"/>
      <c r="D31" s="67">
        <v>11.0</v>
      </c>
      <c r="E31" s="61">
        <f t="shared" si="18"/>
        <v>420</v>
      </c>
      <c r="F31" s="61">
        <v>0.0</v>
      </c>
      <c r="G31" s="90">
        <f t="shared" si="2"/>
        <v>84</v>
      </c>
      <c r="H31" s="61">
        <f t="shared" si="3"/>
        <v>300</v>
      </c>
      <c r="I31" s="61">
        <f t="shared" si="4"/>
        <v>0</v>
      </c>
      <c r="J31" s="61">
        <f t="shared" si="19"/>
        <v>0</v>
      </c>
      <c r="K31" s="86">
        <f t="shared" si="6"/>
        <v>0</v>
      </c>
      <c r="L31" s="86">
        <f t="shared" si="7"/>
        <v>33.6</v>
      </c>
      <c r="M31" s="86">
        <f t="shared" si="8"/>
        <v>33.6</v>
      </c>
      <c r="N31" s="86">
        <f t="shared" si="9"/>
        <v>28.61353601</v>
      </c>
      <c r="O31" s="86">
        <f t="shared" si="14"/>
        <v>9537.845337</v>
      </c>
      <c r="P31" s="87">
        <f t="shared" si="15"/>
        <v>4620</v>
      </c>
      <c r="Q31" s="87">
        <f t="shared" si="10"/>
        <v>4917.845337</v>
      </c>
      <c r="R31" s="86">
        <v>0.0</v>
      </c>
      <c r="S31" s="61">
        <v>0.0</v>
      </c>
      <c r="T31" s="88">
        <f t="shared" si="12"/>
        <v>737.6768006</v>
      </c>
      <c r="U31" s="1">
        <f t="shared" si="13"/>
        <v>0</v>
      </c>
      <c r="V31" s="1">
        <f t="shared" si="16"/>
        <v>0</v>
      </c>
      <c r="W31" s="87">
        <f t="shared" si="17"/>
        <v>9537.845337</v>
      </c>
      <c r="X31" s="87">
        <f t="shared" ref="X31:X50" si="20">O31</f>
        <v>9537.845337</v>
      </c>
      <c r="Y31" s="84"/>
    </row>
    <row r="32">
      <c r="A32" s="84"/>
      <c r="B32" s="1"/>
      <c r="C32" s="1"/>
      <c r="D32" s="67">
        <v>12.0</v>
      </c>
      <c r="E32" s="61">
        <f t="shared" si="18"/>
        <v>420</v>
      </c>
      <c r="F32" s="61">
        <v>0.0</v>
      </c>
      <c r="G32" s="90">
        <f t="shared" si="2"/>
        <v>84</v>
      </c>
      <c r="H32" s="61">
        <f t="shared" si="3"/>
        <v>300</v>
      </c>
      <c r="I32" s="61">
        <f t="shared" si="4"/>
        <v>0</v>
      </c>
      <c r="J32" s="61">
        <f t="shared" si="19"/>
        <v>0</v>
      </c>
      <c r="K32" s="86">
        <f t="shared" si="6"/>
        <v>0</v>
      </c>
      <c r="L32" s="86">
        <f t="shared" si="7"/>
        <v>34.13444184</v>
      </c>
      <c r="M32" s="86">
        <f t="shared" si="8"/>
        <v>33.6</v>
      </c>
      <c r="N32" s="86">
        <f t="shared" si="9"/>
        <v>34.13444184</v>
      </c>
      <c r="O32" s="86">
        <f t="shared" si="14"/>
        <v>11378.14728</v>
      </c>
      <c r="P32" s="87">
        <f t="shared" si="15"/>
        <v>5040</v>
      </c>
      <c r="Q32" s="87">
        <f t="shared" si="10"/>
        <v>6338.147279</v>
      </c>
      <c r="R32" s="86">
        <v>0.0</v>
      </c>
      <c r="S32" s="61">
        <v>0.0</v>
      </c>
      <c r="T32" s="88">
        <f t="shared" si="12"/>
        <v>950.7220919</v>
      </c>
      <c r="U32" s="1">
        <f t="shared" si="13"/>
        <v>0</v>
      </c>
      <c r="V32" s="1">
        <f t="shared" si="16"/>
        <v>0</v>
      </c>
      <c r="W32" s="87">
        <f t="shared" si="17"/>
        <v>11378.14728</v>
      </c>
      <c r="X32" s="87">
        <f t="shared" si="20"/>
        <v>11378.14728</v>
      </c>
      <c r="Y32" s="84"/>
    </row>
    <row r="33">
      <c r="A33" s="84"/>
      <c r="B33" s="1"/>
      <c r="C33" s="1"/>
      <c r="D33" s="67">
        <v>13.0</v>
      </c>
      <c r="E33" s="61">
        <f t="shared" si="18"/>
        <v>420</v>
      </c>
      <c r="F33" s="61">
        <v>0.0</v>
      </c>
      <c r="G33" s="90">
        <f t="shared" si="2"/>
        <v>84</v>
      </c>
      <c r="H33" s="61">
        <f t="shared" si="3"/>
        <v>300</v>
      </c>
      <c r="I33" s="61">
        <f t="shared" si="4"/>
        <v>0</v>
      </c>
      <c r="J33" s="61">
        <f t="shared" si="19"/>
        <v>0</v>
      </c>
      <c r="K33" s="86">
        <f t="shared" si="6"/>
        <v>0</v>
      </c>
      <c r="L33" s="86">
        <f t="shared" si="7"/>
        <v>40.46232215</v>
      </c>
      <c r="M33" s="86">
        <f t="shared" si="8"/>
        <v>33.6</v>
      </c>
      <c r="N33" s="86">
        <f t="shared" si="9"/>
        <v>40.46232215</v>
      </c>
      <c r="O33" s="86">
        <f t="shared" si="14"/>
        <v>13487.44072</v>
      </c>
      <c r="P33" s="87">
        <f t="shared" si="15"/>
        <v>5460</v>
      </c>
      <c r="Q33" s="87">
        <f t="shared" si="10"/>
        <v>8027.440718</v>
      </c>
      <c r="R33" s="86">
        <v>0.0</v>
      </c>
      <c r="S33" s="61">
        <v>0.0</v>
      </c>
      <c r="T33" s="88">
        <f t="shared" si="12"/>
        <v>1204.116108</v>
      </c>
      <c r="U33" s="1">
        <f t="shared" si="13"/>
        <v>0</v>
      </c>
      <c r="V33" s="1">
        <f t="shared" si="16"/>
        <v>0</v>
      </c>
      <c r="W33" s="87">
        <f t="shared" si="17"/>
        <v>13487.44072</v>
      </c>
      <c r="X33" s="87">
        <f t="shared" si="20"/>
        <v>13487.44072</v>
      </c>
      <c r="Y33" s="84"/>
    </row>
    <row r="34">
      <c r="A34" s="84"/>
      <c r="B34" s="1"/>
      <c r="C34" s="1"/>
      <c r="D34" s="67">
        <v>14.0</v>
      </c>
      <c r="E34" s="61">
        <f t="shared" si="18"/>
        <v>420</v>
      </c>
      <c r="F34" s="61">
        <v>0.0</v>
      </c>
      <c r="G34" s="90">
        <f t="shared" si="2"/>
        <v>84</v>
      </c>
      <c r="H34" s="61">
        <f t="shared" si="3"/>
        <v>300</v>
      </c>
      <c r="I34" s="61">
        <f t="shared" si="4"/>
        <v>0</v>
      </c>
      <c r="J34" s="61">
        <f t="shared" si="19"/>
        <v>0</v>
      </c>
      <c r="K34" s="86">
        <f t="shared" si="6"/>
        <v>0</v>
      </c>
      <c r="L34" s="86">
        <f t="shared" si="7"/>
        <v>47.69547219</v>
      </c>
      <c r="M34" s="86">
        <f t="shared" si="8"/>
        <v>33.6</v>
      </c>
      <c r="N34" s="86">
        <f t="shared" si="9"/>
        <v>47.69547219</v>
      </c>
      <c r="O34" s="86">
        <f t="shared" si="14"/>
        <v>15898.49073</v>
      </c>
      <c r="P34" s="87">
        <f t="shared" si="15"/>
        <v>5880</v>
      </c>
      <c r="Q34" s="87">
        <f t="shared" si="10"/>
        <v>10018.49073</v>
      </c>
      <c r="R34" s="86">
        <v>0.0</v>
      </c>
      <c r="S34" s="61">
        <v>0.0</v>
      </c>
      <c r="T34" s="88">
        <f t="shared" si="12"/>
        <v>1502.77361</v>
      </c>
      <c r="U34" s="1">
        <f t="shared" si="13"/>
        <v>0</v>
      </c>
      <c r="V34" s="1">
        <f t="shared" si="16"/>
        <v>0</v>
      </c>
      <c r="W34" s="87">
        <f t="shared" si="17"/>
        <v>15898.49073</v>
      </c>
      <c r="X34" s="87">
        <f t="shared" si="20"/>
        <v>15898.49073</v>
      </c>
      <c r="Y34" s="84"/>
    </row>
    <row r="35">
      <c r="A35" s="84"/>
      <c r="B35" s="1"/>
      <c r="C35" s="1"/>
      <c r="D35" s="67">
        <v>15.0</v>
      </c>
      <c r="E35" s="61">
        <f t="shared" si="18"/>
        <v>420</v>
      </c>
      <c r="F35" s="61">
        <v>0.0</v>
      </c>
      <c r="G35" s="90">
        <f t="shared" si="2"/>
        <v>84</v>
      </c>
      <c r="H35" s="61">
        <f t="shared" si="3"/>
        <v>300</v>
      </c>
      <c r="I35" s="61">
        <f t="shared" si="4"/>
        <v>0</v>
      </c>
      <c r="J35" s="61">
        <f t="shared" si="19"/>
        <v>0</v>
      </c>
      <c r="K35" s="86">
        <f t="shared" si="6"/>
        <v>0</v>
      </c>
      <c r="L35" s="86">
        <f t="shared" si="7"/>
        <v>55.96340029</v>
      </c>
      <c r="M35" s="86">
        <f t="shared" si="8"/>
        <v>33.6</v>
      </c>
      <c r="N35" s="86">
        <f t="shared" si="9"/>
        <v>55.96340029</v>
      </c>
      <c r="O35" s="86">
        <f t="shared" si="14"/>
        <v>18654.46676</v>
      </c>
      <c r="P35" s="87">
        <f t="shared" si="15"/>
        <v>6300</v>
      </c>
      <c r="Q35" s="86">
        <f t="shared" si="10"/>
        <v>12354.46676</v>
      </c>
      <c r="R35" s="86">
        <v>0.0</v>
      </c>
      <c r="S35" s="61">
        <v>0.0</v>
      </c>
      <c r="T35" s="88">
        <f t="shared" si="12"/>
        <v>1853.170015</v>
      </c>
      <c r="U35" s="1">
        <f t="shared" si="13"/>
        <v>0</v>
      </c>
      <c r="V35" s="1">
        <f t="shared" si="16"/>
        <v>0</v>
      </c>
      <c r="W35" s="87">
        <f t="shared" si="17"/>
        <v>18654.46676</v>
      </c>
      <c r="X35" s="87">
        <f t="shared" si="20"/>
        <v>18654.46676</v>
      </c>
      <c r="Y35" s="84"/>
    </row>
    <row r="36">
      <c r="A36" s="84"/>
      <c r="B36" s="1"/>
      <c r="C36" s="1"/>
      <c r="D36" s="67">
        <v>16.0</v>
      </c>
      <c r="E36" s="61">
        <f t="shared" si="18"/>
        <v>420</v>
      </c>
      <c r="F36" s="61">
        <v>0.0</v>
      </c>
      <c r="G36" s="90">
        <f t="shared" si="2"/>
        <v>84</v>
      </c>
      <c r="H36" s="61">
        <f t="shared" si="3"/>
        <v>300</v>
      </c>
      <c r="I36" s="61">
        <f t="shared" si="4"/>
        <v>0</v>
      </c>
      <c r="J36" s="61">
        <f t="shared" si="19"/>
        <v>0</v>
      </c>
      <c r="K36" s="86">
        <f t="shared" si="6"/>
        <v>0</v>
      </c>
      <c r="L36" s="86">
        <f t="shared" si="7"/>
        <v>65.41414232</v>
      </c>
      <c r="M36" s="86">
        <f t="shared" si="8"/>
        <v>33.6</v>
      </c>
      <c r="N36" s="86">
        <f t="shared" si="9"/>
        <v>65.41414232</v>
      </c>
      <c r="O36" s="86">
        <f t="shared" si="14"/>
        <v>21804.71411</v>
      </c>
      <c r="P36" s="87">
        <f t="shared" si="15"/>
        <v>6720</v>
      </c>
      <c r="Q36" s="86">
        <f t="shared" si="10"/>
        <v>15084.71411</v>
      </c>
      <c r="R36" s="86">
        <v>0.0</v>
      </c>
      <c r="S36" s="61">
        <v>0.0</v>
      </c>
      <c r="T36" s="88">
        <f t="shared" si="12"/>
        <v>2262.707116</v>
      </c>
      <c r="U36" s="1">
        <f t="shared" si="13"/>
        <v>0</v>
      </c>
      <c r="V36" s="1">
        <f t="shared" si="16"/>
        <v>0</v>
      </c>
      <c r="W36" s="87">
        <f t="shared" si="17"/>
        <v>21804.71411</v>
      </c>
      <c r="X36" s="87">
        <f t="shared" si="20"/>
        <v>21804.71411</v>
      </c>
      <c r="Y36" s="84"/>
    </row>
    <row r="37">
      <c r="A37" s="84"/>
      <c r="B37" s="1"/>
      <c r="C37" s="1"/>
      <c r="D37" s="67">
        <v>17.0</v>
      </c>
      <c r="E37" s="61">
        <f t="shared" si="18"/>
        <v>420</v>
      </c>
      <c r="F37" s="61">
        <v>0.0</v>
      </c>
      <c r="G37" s="90">
        <f t="shared" si="2"/>
        <v>84</v>
      </c>
      <c r="H37" s="61">
        <f t="shared" si="3"/>
        <v>300</v>
      </c>
      <c r="I37" s="61">
        <f t="shared" si="4"/>
        <v>0</v>
      </c>
      <c r="J37" s="61">
        <f t="shared" si="19"/>
        <v>0</v>
      </c>
      <c r="K37" s="86">
        <f t="shared" si="6"/>
        <v>0</v>
      </c>
      <c r="L37" s="86">
        <f t="shared" si="7"/>
        <v>76.21691223</v>
      </c>
      <c r="M37" s="86">
        <f t="shared" si="8"/>
        <v>33.6</v>
      </c>
      <c r="N37" s="86">
        <f t="shared" si="9"/>
        <v>76.21691223</v>
      </c>
      <c r="O37" s="86">
        <f t="shared" si="14"/>
        <v>25405.63741</v>
      </c>
      <c r="P37" s="87">
        <f t="shared" si="15"/>
        <v>7140</v>
      </c>
      <c r="Q37" s="86">
        <f t="shared" si="10"/>
        <v>18265.63741</v>
      </c>
      <c r="R37" s="86">
        <v>0.0</v>
      </c>
      <c r="S37" s="61">
        <v>0.0</v>
      </c>
      <c r="T37" s="88">
        <f t="shared" si="12"/>
        <v>2739.845611</v>
      </c>
      <c r="U37" s="1">
        <f t="shared" si="13"/>
        <v>0</v>
      </c>
      <c r="V37" s="1">
        <f t="shared" si="16"/>
        <v>0</v>
      </c>
      <c r="W37" s="87">
        <f t="shared" si="17"/>
        <v>25405.63741</v>
      </c>
      <c r="X37" s="87">
        <f t="shared" si="20"/>
        <v>25405.63741</v>
      </c>
      <c r="Y37" s="84"/>
    </row>
    <row r="38">
      <c r="A38" s="84"/>
      <c r="B38" s="1"/>
      <c r="C38" s="1"/>
      <c r="D38" s="67">
        <v>18.0</v>
      </c>
      <c r="E38" s="61">
        <f t="shared" si="18"/>
        <v>420</v>
      </c>
      <c r="F38" s="61">
        <v>0.0</v>
      </c>
      <c r="G38" s="90">
        <f t="shared" si="2"/>
        <v>84</v>
      </c>
      <c r="H38" s="61">
        <f t="shared" si="3"/>
        <v>300</v>
      </c>
      <c r="I38" s="61">
        <f t="shared" si="4"/>
        <v>0</v>
      </c>
      <c r="J38" s="61">
        <f t="shared" si="19"/>
        <v>0</v>
      </c>
      <c r="K38" s="86">
        <f t="shared" si="6"/>
        <v>0</v>
      </c>
      <c r="L38" s="86">
        <f t="shared" si="7"/>
        <v>88.5651318</v>
      </c>
      <c r="M38" s="86">
        <f t="shared" si="8"/>
        <v>33.6</v>
      </c>
      <c r="N38" s="86">
        <f t="shared" si="9"/>
        <v>88.5651318</v>
      </c>
      <c r="O38" s="86">
        <f t="shared" si="14"/>
        <v>29521.7106</v>
      </c>
      <c r="P38" s="87">
        <f t="shared" si="15"/>
        <v>7560</v>
      </c>
      <c r="Q38" s="86">
        <f t="shared" si="10"/>
        <v>21961.7106</v>
      </c>
      <c r="R38" s="86">
        <v>0.0</v>
      </c>
      <c r="S38" s="61">
        <v>0.0</v>
      </c>
      <c r="T38" s="88">
        <f t="shared" si="12"/>
        <v>3294.25659</v>
      </c>
      <c r="U38" s="1">
        <f t="shared" si="13"/>
        <v>0</v>
      </c>
      <c r="V38" s="1">
        <f t="shared" si="16"/>
        <v>0</v>
      </c>
      <c r="W38" s="87">
        <f t="shared" si="17"/>
        <v>29521.7106</v>
      </c>
      <c r="X38" s="87">
        <f t="shared" si="20"/>
        <v>29521.7106</v>
      </c>
      <c r="Y38" s="84"/>
    </row>
    <row r="39">
      <c r="A39" s="84"/>
      <c r="B39" s="1"/>
      <c r="C39" s="1"/>
      <c r="D39" s="67">
        <v>19.0</v>
      </c>
      <c r="E39" s="61">
        <f t="shared" si="18"/>
        <v>420</v>
      </c>
      <c r="F39" s="61">
        <v>0.0</v>
      </c>
      <c r="G39" s="90">
        <f t="shared" si="2"/>
        <v>84</v>
      </c>
      <c r="H39" s="61">
        <f t="shared" si="3"/>
        <v>300</v>
      </c>
      <c r="I39" s="61">
        <f t="shared" si="4"/>
        <v>0</v>
      </c>
      <c r="J39" s="61">
        <f t="shared" si="19"/>
        <v>0</v>
      </c>
      <c r="K39" s="86">
        <f t="shared" si="6"/>
        <v>0</v>
      </c>
      <c r="L39" s="86">
        <f t="shared" si="7"/>
        <v>102.6798938</v>
      </c>
      <c r="M39" s="86">
        <f t="shared" si="8"/>
        <v>33.6</v>
      </c>
      <c r="N39" s="86">
        <f t="shared" si="9"/>
        <v>102.6798938</v>
      </c>
      <c r="O39" s="86">
        <f t="shared" si="14"/>
        <v>34226.63128</v>
      </c>
      <c r="P39" s="87">
        <f t="shared" si="15"/>
        <v>7980</v>
      </c>
      <c r="Q39" s="86">
        <f t="shared" si="10"/>
        <v>26246.63128</v>
      </c>
      <c r="R39" s="86">
        <v>0.0</v>
      </c>
      <c r="S39" s="61">
        <v>0.0</v>
      </c>
      <c r="T39" s="88">
        <f t="shared" si="12"/>
        <v>3936.994692</v>
      </c>
      <c r="U39" s="1">
        <f t="shared" si="13"/>
        <v>0</v>
      </c>
      <c r="V39" s="1">
        <f t="shared" si="16"/>
        <v>0</v>
      </c>
      <c r="W39" s="87">
        <f t="shared" si="17"/>
        <v>34226.63128</v>
      </c>
      <c r="X39" s="87">
        <f t="shared" si="20"/>
        <v>34226.63128</v>
      </c>
      <c r="Y39" s="84"/>
    </row>
    <row r="40">
      <c r="A40" s="84"/>
      <c r="B40" s="1"/>
      <c r="C40" s="1"/>
      <c r="D40" s="67">
        <v>20.0</v>
      </c>
      <c r="E40" s="61">
        <f t="shared" si="18"/>
        <v>420</v>
      </c>
      <c r="F40" s="61">
        <v>0.0</v>
      </c>
      <c r="G40" s="90">
        <f t="shared" si="2"/>
        <v>84</v>
      </c>
      <c r="H40" s="61">
        <f t="shared" si="3"/>
        <v>300</v>
      </c>
      <c r="I40" s="61">
        <f t="shared" si="4"/>
        <v>0</v>
      </c>
      <c r="J40" s="61">
        <f t="shared" si="19"/>
        <v>0</v>
      </c>
      <c r="K40" s="86">
        <f t="shared" si="6"/>
        <v>0</v>
      </c>
      <c r="L40" s="86">
        <f t="shared" si="7"/>
        <v>118.8139208</v>
      </c>
      <c r="M40" s="86">
        <f t="shared" si="8"/>
        <v>33.6</v>
      </c>
      <c r="N40" s="86">
        <f t="shared" si="9"/>
        <v>118.8139208</v>
      </c>
      <c r="O40" s="86">
        <f t="shared" si="14"/>
        <v>39604.64026</v>
      </c>
      <c r="P40" s="87">
        <f t="shared" si="15"/>
        <v>8400</v>
      </c>
      <c r="Q40" s="86">
        <f t="shared" si="10"/>
        <v>31204.64026</v>
      </c>
      <c r="R40" s="86">
        <v>0.0</v>
      </c>
      <c r="S40" s="61">
        <v>0.0</v>
      </c>
      <c r="T40" s="88">
        <f t="shared" si="12"/>
        <v>4680.69604</v>
      </c>
      <c r="U40" s="1">
        <f t="shared" si="13"/>
        <v>0</v>
      </c>
      <c r="V40" s="1">
        <f t="shared" si="16"/>
        <v>0</v>
      </c>
      <c r="W40" s="87">
        <f t="shared" si="17"/>
        <v>39604.64026</v>
      </c>
      <c r="X40" s="87">
        <f t="shared" si="20"/>
        <v>39604.64026</v>
      </c>
      <c r="Y40" s="84"/>
    </row>
    <row r="41">
      <c r="A41" s="84"/>
      <c r="B41" s="1"/>
      <c r="C41" s="1"/>
      <c r="D41" s="67">
        <v>21.0</v>
      </c>
      <c r="E41" s="61">
        <f t="shared" si="18"/>
        <v>420</v>
      </c>
      <c r="F41" s="61">
        <v>0.0</v>
      </c>
      <c r="G41" s="90">
        <f t="shared" si="2"/>
        <v>84</v>
      </c>
      <c r="H41" s="61">
        <f t="shared" si="3"/>
        <v>300</v>
      </c>
      <c r="I41" s="61">
        <f t="shared" si="4"/>
        <v>0</v>
      </c>
      <c r="J41" s="61">
        <f t="shared" si="19"/>
        <v>0</v>
      </c>
      <c r="K41" s="86">
        <f t="shared" si="6"/>
        <v>0</v>
      </c>
      <c r="L41" s="86">
        <f t="shared" si="7"/>
        <v>137.2560897</v>
      </c>
      <c r="M41" s="86">
        <f t="shared" si="8"/>
        <v>33.6</v>
      </c>
      <c r="N41" s="86">
        <f t="shared" si="9"/>
        <v>137.2560897</v>
      </c>
      <c r="O41" s="86">
        <f t="shared" si="14"/>
        <v>45752.0299</v>
      </c>
      <c r="P41" s="87">
        <f t="shared" si="15"/>
        <v>8820</v>
      </c>
      <c r="Q41" s="86">
        <f t="shared" si="10"/>
        <v>36932.0299</v>
      </c>
      <c r="R41" s="86">
        <v>0.0</v>
      </c>
      <c r="S41" s="61">
        <v>0.0</v>
      </c>
      <c r="T41" s="88">
        <f t="shared" si="12"/>
        <v>5539.804485</v>
      </c>
      <c r="U41" s="1">
        <f t="shared" si="13"/>
        <v>0</v>
      </c>
      <c r="V41" s="1">
        <f t="shared" si="16"/>
        <v>0</v>
      </c>
      <c r="W41" s="87">
        <f t="shared" si="17"/>
        <v>45752.0299</v>
      </c>
      <c r="X41" s="87">
        <f t="shared" si="20"/>
        <v>45752.0299</v>
      </c>
      <c r="Y41" s="84"/>
    </row>
    <row r="42">
      <c r="A42" s="84"/>
      <c r="B42" s="1"/>
      <c r="C42" s="1"/>
      <c r="D42" s="67">
        <v>22.0</v>
      </c>
      <c r="E42" s="61">
        <f t="shared" si="18"/>
        <v>420</v>
      </c>
      <c r="F42" s="61">
        <v>0.0</v>
      </c>
      <c r="G42" s="90">
        <f t="shared" si="2"/>
        <v>84</v>
      </c>
      <c r="H42" s="61">
        <f t="shared" si="3"/>
        <v>300</v>
      </c>
      <c r="I42" s="61">
        <f t="shared" si="4"/>
        <v>0</v>
      </c>
      <c r="J42" s="61">
        <f t="shared" si="19"/>
        <v>0</v>
      </c>
      <c r="K42" s="86">
        <f t="shared" si="6"/>
        <v>0</v>
      </c>
      <c r="L42" s="86">
        <f t="shared" si="7"/>
        <v>158.3366045</v>
      </c>
      <c r="M42" s="86">
        <f t="shared" si="8"/>
        <v>33.6</v>
      </c>
      <c r="N42" s="86">
        <f t="shared" si="9"/>
        <v>158.3366045</v>
      </c>
      <c r="O42" s="86">
        <f t="shared" si="14"/>
        <v>52778.86818</v>
      </c>
      <c r="P42" s="87">
        <f t="shared" si="15"/>
        <v>9240</v>
      </c>
      <c r="Q42" s="86">
        <f t="shared" si="10"/>
        <v>43538.86818</v>
      </c>
      <c r="R42" s="86">
        <v>0.0</v>
      </c>
      <c r="S42" s="61">
        <v>0.0</v>
      </c>
      <c r="T42" s="88">
        <f t="shared" si="12"/>
        <v>6530.830226</v>
      </c>
      <c r="U42" s="1">
        <f t="shared" si="13"/>
        <v>0</v>
      </c>
      <c r="V42" s="1">
        <f t="shared" si="16"/>
        <v>0</v>
      </c>
      <c r="W42" s="87">
        <f t="shared" si="17"/>
        <v>52778.86818</v>
      </c>
      <c r="X42" s="87">
        <f t="shared" si="20"/>
        <v>52778.86818</v>
      </c>
      <c r="Y42" s="84"/>
    </row>
    <row r="43">
      <c r="A43" s="84"/>
      <c r="B43" s="1"/>
      <c r="C43" s="1"/>
      <c r="D43" s="67">
        <v>23.0</v>
      </c>
      <c r="E43" s="61">
        <f t="shared" si="18"/>
        <v>420</v>
      </c>
      <c r="F43" s="61">
        <v>0.0</v>
      </c>
      <c r="G43" s="90">
        <f t="shared" si="2"/>
        <v>84</v>
      </c>
      <c r="H43" s="61">
        <f t="shared" si="3"/>
        <v>300</v>
      </c>
      <c r="I43" s="61">
        <f t="shared" si="4"/>
        <v>0</v>
      </c>
      <c r="J43" s="61">
        <f t="shared" si="19"/>
        <v>0</v>
      </c>
      <c r="K43" s="86">
        <f t="shared" si="6"/>
        <v>0</v>
      </c>
      <c r="L43" s="86">
        <f t="shared" si="7"/>
        <v>182.4329083</v>
      </c>
      <c r="M43" s="86">
        <f t="shared" si="8"/>
        <v>33.6</v>
      </c>
      <c r="N43" s="86">
        <f t="shared" si="9"/>
        <v>182.4329083</v>
      </c>
      <c r="O43" s="86">
        <f t="shared" si="14"/>
        <v>60810.96945</v>
      </c>
      <c r="P43" s="87">
        <f t="shared" si="15"/>
        <v>9660</v>
      </c>
      <c r="Q43" s="86">
        <f t="shared" si="10"/>
        <v>51150.96945</v>
      </c>
      <c r="R43" s="86">
        <v>0.0</v>
      </c>
      <c r="S43" s="61">
        <v>0.0</v>
      </c>
      <c r="T43" s="88">
        <f t="shared" si="12"/>
        <v>7672.645417</v>
      </c>
      <c r="U43" s="1">
        <f t="shared" si="13"/>
        <v>0</v>
      </c>
      <c r="V43" s="1">
        <f t="shared" si="16"/>
        <v>0</v>
      </c>
      <c r="W43" s="87">
        <f t="shared" si="17"/>
        <v>60810.96945</v>
      </c>
      <c r="X43" s="87">
        <f t="shared" si="20"/>
        <v>60810.96945</v>
      </c>
      <c r="Y43" s="84"/>
    </row>
    <row r="44">
      <c r="A44" s="84"/>
      <c r="B44" s="1"/>
      <c r="C44" s="1"/>
      <c r="D44" s="67">
        <v>24.0</v>
      </c>
      <c r="E44" s="61">
        <f t="shared" si="18"/>
        <v>420</v>
      </c>
      <c r="F44" s="61">
        <v>0.0</v>
      </c>
      <c r="G44" s="90">
        <f t="shared" si="2"/>
        <v>84</v>
      </c>
      <c r="H44" s="61">
        <f t="shared" si="3"/>
        <v>300</v>
      </c>
      <c r="I44" s="61">
        <f t="shared" si="4"/>
        <v>0</v>
      </c>
      <c r="J44" s="61">
        <f t="shared" si="19"/>
        <v>0</v>
      </c>
      <c r="K44" s="86">
        <f t="shared" si="6"/>
        <v>0</v>
      </c>
      <c r="L44" s="86">
        <f t="shared" si="7"/>
        <v>209.9764414</v>
      </c>
      <c r="M44" s="86">
        <f t="shared" si="8"/>
        <v>33.6</v>
      </c>
      <c r="N44" s="86">
        <f t="shared" si="9"/>
        <v>209.9764414</v>
      </c>
      <c r="O44" s="86">
        <f t="shared" si="14"/>
        <v>69992.14714</v>
      </c>
      <c r="P44" s="87">
        <f t="shared" si="15"/>
        <v>10080</v>
      </c>
      <c r="Q44" s="86">
        <f t="shared" si="10"/>
        <v>59912.14714</v>
      </c>
      <c r="R44" s="86">
        <v>0.0</v>
      </c>
      <c r="S44" s="61">
        <v>0.0</v>
      </c>
      <c r="T44" s="88">
        <f t="shared" si="12"/>
        <v>8986.822071</v>
      </c>
      <c r="U44" s="1">
        <f t="shared" si="13"/>
        <v>0</v>
      </c>
      <c r="V44" s="1">
        <f t="shared" si="16"/>
        <v>0</v>
      </c>
      <c r="W44" s="87">
        <f t="shared" si="17"/>
        <v>69992.14714</v>
      </c>
      <c r="X44" s="87">
        <f t="shared" si="20"/>
        <v>69992.14714</v>
      </c>
      <c r="Y44" s="84"/>
    </row>
    <row r="45">
      <c r="A45" s="84"/>
      <c r="B45" s="1"/>
      <c r="C45" s="1"/>
      <c r="D45" s="67">
        <v>25.0</v>
      </c>
      <c r="E45" s="61">
        <f t="shared" si="18"/>
        <v>420</v>
      </c>
      <c r="F45" s="61">
        <v>0.0</v>
      </c>
      <c r="G45" s="90">
        <f t="shared" si="2"/>
        <v>84</v>
      </c>
      <c r="H45" s="61">
        <f t="shared" si="3"/>
        <v>300</v>
      </c>
      <c r="I45" s="61">
        <f t="shared" si="4"/>
        <v>0</v>
      </c>
      <c r="J45" s="61">
        <f t="shared" si="19"/>
        <v>0</v>
      </c>
      <c r="K45" s="86">
        <f t="shared" si="6"/>
        <v>0</v>
      </c>
      <c r="L45" s="86">
        <f t="shared" si="7"/>
        <v>241.4603661</v>
      </c>
      <c r="M45" s="86">
        <f t="shared" si="8"/>
        <v>33.6</v>
      </c>
      <c r="N45" s="86">
        <f t="shared" si="9"/>
        <v>241.4603661</v>
      </c>
      <c r="O45" s="86">
        <f t="shared" si="14"/>
        <v>80486.78871</v>
      </c>
      <c r="P45" s="87">
        <f t="shared" si="15"/>
        <v>10500</v>
      </c>
      <c r="Q45" s="86">
        <f t="shared" si="10"/>
        <v>69986.78871</v>
      </c>
      <c r="R45" s="86">
        <v>0.0</v>
      </c>
      <c r="S45" s="61">
        <v>0.0</v>
      </c>
      <c r="T45" s="88">
        <f t="shared" si="12"/>
        <v>10498.01831</v>
      </c>
      <c r="U45" s="1">
        <f t="shared" si="13"/>
        <v>0</v>
      </c>
      <c r="V45" s="1">
        <f t="shared" si="16"/>
        <v>0</v>
      </c>
      <c r="W45" s="87">
        <f t="shared" si="17"/>
        <v>80486.78871</v>
      </c>
      <c r="X45" s="87">
        <f t="shared" si="20"/>
        <v>80486.78871</v>
      </c>
      <c r="Y45" s="84"/>
    </row>
    <row r="46">
      <c r="A46" s="84"/>
      <c r="B46" s="1"/>
      <c r="C46" s="1"/>
      <c r="D46" s="67">
        <v>26.0</v>
      </c>
      <c r="E46" s="61">
        <f t="shared" si="18"/>
        <v>420</v>
      </c>
      <c r="F46" s="61">
        <v>0.0</v>
      </c>
      <c r="G46" s="90">
        <f t="shared" si="2"/>
        <v>84</v>
      </c>
      <c r="H46" s="61">
        <f t="shared" si="3"/>
        <v>300</v>
      </c>
      <c r="I46" s="61">
        <f t="shared" si="4"/>
        <v>0</v>
      </c>
      <c r="J46" s="61">
        <f t="shared" si="19"/>
        <v>0</v>
      </c>
      <c r="K46" s="86">
        <f t="shared" si="6"/>
        <v>0</v>
      </c>
      <c r="L46" s="86">
        <f t="shared" si="7"/>
        <v>277.4483968</v>
      </c>
      <c r="M46" s="86">
        <f t="shared" si="8"/>
        <v>33.6</v>
      </c>
      <c r="N46" s="86">
        <f t="shared" si="9"/>
        <v>277.4483968</v>
      </c>
      <c r="O46" s="86">
        <f t="shared" si="14"/>
        <v>92482.79894</v>
      </c>
      <c r="P46" s="87">
        <f t="shared" si="15"/>
        <v>10920</v>
      </c>
      <c r="Q46" s="86">
        <f t="shared" si="10"/>
        <v>81562.79894</v>
      </c>
      <c r="R46" s="86">
        <v>0.0</v>
      </c>
      <c r="S46" s="61">
        <v>0.0</v>
      </c>
      <c r="T46" s="88">
        <f t="shared" si="12"/>
        <v>12234.41984</v>
      </c>
      <c r="U46" s="1">
        <f t="shared" si="13"/>
        <v>0</v>
      </c>
      <c r="V46" s="1">
        <f t="shared" si="16"/>
        <v>0</v>
      </c>
      <c r="W46" s="87">
        <f t="shared" si="17"/>
        <v>92482.79894</v>
      </c>
      <c r="X46" s="87">
        <f t="shared" si="20"/>
        <v>92482.79894</v>
      </c>
      <c r="Y46" s="84"/>
    </row>
    <row r="47">
      <c r="A47" s="84"/>
      <c r="B47" s="1"/>
      <c r="C47" s="1"/>
      <c r="D47" s="67">
        <v>27.0</v>
      </c>
      <c r="E47" s="61">
        <f t="shared" si="18"/>
        <v>420</v>
      </c>
      <c r="F47" s="61">
        <v>0.0</v>
      </c>
      <c r="G47" s="90">
        <f t="shared" si="2"/>
        <v>84</v>
      </c>
      <c r="H47" s="61">
        <f t="shared" si="3"/>
        <v>300</v>
      </c>
      <c r="I47" s="61">
        <f t="shared" si="4"/>
        <v>0</v>
      </c>
      <c r="J47" s="61">
        <f t="shared" si="19"/>
        <v>0</v>
      </c>
      <c r="K47" s="86">
        <f t="shared" si="6"/>
        <v>0</v>
      </c>
      <c r="L47" s="86">
        <f t="shared" si="7"/>
        <v>318.5848932</v>
      </c>
      <c r="M47" s="86">
        <f t="shared" si="8"/>
        <v>33.6</v>
      </c>
      <c r="N47" s="86">
        <f t="shared" si="9"/>
        <v>318.5848932</v>
      </c>
      <c r="O47" s="86">
        <f t="shared" si="14"/>
        <v>106194.9644</v>
      </c>
      <c r="P47" s="87">
        <f t="shared" si="15"/>
        <v>11340</v>
      </c>
      <c r="Q47" s="86">
        <f t="shared" si="10"/>
        <v>94854.9644</v>
      </c>
      <c r="R47" s="86">
        <v>0.0</v>
      </c>
      <c r="S47" s="61">
        <v>0.0</v>
      </c>
      <c r="T47" s="88">
        <f t="shared" si="12"/>
        <v>14228.24466</v>
      </c>
      <c r="U47" s="1">
        <f t="shared" si="13"/>
        <v>0</v>
      </c>
      <c r="V47" s="1">
        <f t="shared" si="16"/>
        <v>0</v>
      </c>
      <c r="W47" s="87">
        <f t="shared" si="17"/>
        <v>106194.9644</v>
      </c>
      <c r="X47" s="87">
        <f t="shared" si="20"/>
        <v>106194.9644</v>
      </c>
      <c r="Y47" s="84"/>
    </row>
    <row r="48">
      <c r="A48" s="84"/>
      <c r="B48" s="1"/>
      <c r="C48" s="1"/>
      <c r="D48" s="67">
        <v>28.0</v>
      </c>
      <c r="E48" s="61">
        <f t="shared" si="18"/>
        <v>420</v>
      </c>
      <c r="F48" s="61">
        <v>0.0</v>
      </c>
      <c r="G48" s="90">
        <f t="shared" si="2"/>
        <v>84</v>
      </c>
      <c r="H48" s="61">
        <f t="shared" si="3"/>
        <v>300</v>
      </c>
      <c r="I48" s="61">
        <f t="shared" si="4"/>
        <v>0</v>
      </c>
      <c r="J48" s="61">
        <f t="shared" si="19"/>
        <v>0</v>
      </c>
      <c r="K48" s="86">
        <f t="shared" si="6"/>
        <v>0</v>
      </c>
      <c r="L48" s="86">
        <f t="shared" si="7"/>
        <v>365.6063973</v>
      </c>
      <c r="M48" s="86">
        <f t="shared" si="8"/>
        <v>33.6</v>
      </c>
      <c r="N48" s="86">
        <f t="shared" si="9"/>
        <v>365.6063973</v>
      </c>
      <c r="O48" s="86">
        <f t="shared" si="14"/>
        <v>121868.7991</v>
      </c>
      <c r="P48" s="87">
        <f t="shared" si="15"/>
        <v>11760</v>
      </c>
      <c r="Q48" s="86">
        <f t="shared" si="10"/>
        <v>110108.7991</v>
      </c>
      <c r="R48" s="86">
        <v>0.0</v>
      </c>
      <c r="S48" s="61">
        <v>0.0</v>
      </c>
      <c r="T48" s="88">
        <f t="shared" si="12"/>
        <v>16516.31987</v>
      </c>
      <c r="U48" s="1">
        <f t="shared" si="13"/>
        <v>0</v>
      </c>
      <c r="V48" s="1">
        <f t="shared" si="16"/>
        <v>0</v>
      </c>
      <c r="W48" s="87">
        <f t="shared" si="17"/>
        <v>121868.7991</v>
      </c>
      <c r="X48" s="87">
        <f t="shared" si="20"/>
        <v>121868.7991</v>
      </c>
      <c r="Y48" s="84"/>
    </row>
    <row r="49">
      <c r="A49" s="84"/>
      <c r="B49" s="1"/>
      <c r="C49" s="1"/>
      <c r="D49" s="67">
        <v>29.0</v>
      </c>
      <c r="E49" s="61">
        <f t="shared" si="18"/>
        <v>420</v>
      </c>
      <c r="F49" s="61">
        <v>0.0</v>
      </c>
      <c r="G49" s="90">
        <f t="shared" si="2"/>
        <v>84</v>
      </c>
      <c r="H49" s="61">
        <f t="shared" si="3"/>
        <v>300</v>
      </c>
      <c r="I49" s="61">
        <f t="shared" si="4"/>
        <v>0</v>
      </c>
      <c r="J49" s="61">
        <f t="shared" si="19"/>
        <v>0</v>
      </c>
      <c r="K49" s="86">
        <f t="shared" si="6"/>
        <v>0</v>
      </c>
      <c r="L49" s="86">
        <f t="shared" si="7"/>
        <v>419.3548213</v>
      </c>
      <c r="M49" s="86">
        <f t="shared" si="8"/>
        <v>33.6</v>
      </c>
      <c r="N49" s="86">
        <f t="shared" si="9"/>
        <v>419.3548213</v>
      </c>
      <c r="O49" s="86">
        <f t="shared" si="14"/>
        <v>139784.9404</v>
      </c>
      <c r="P49" s="87">
        <f t="shared" si="15"/>
        <v>12180</v>
      </c>
      <c r="Q49" s="86">
        <f t="shared" si="10"/>
        <v>127604.9404</v>
      </c>
      <c r="R49" s="86">
        <v>0.0</v>
      </c>
      <c r="S49" s="61">
        <v>0.0</v>
      </c>
      <c r="T49" s="88">
        <f t="shared" si="12"/>
        <v>19140.74107</v>
      </c>
      <c r="U49" s="1">
        <f t="shared" si="13"/>
        <v>0</v>
      </c>
      <c r="V49" s="1">
        <f t="shared" si="16"/>
        <v>0</v>
      </c>
      <c r="W49" s="87">
        <f t="shared" si="17"/>
        <v>139784.9404</v>
      </c>
      <c r="X49" s="87">
        <f t="shared" si="20"/>
        <v>139784.9404</v>
      </c>
      <c r="Y49" s="84"/>
    </row>
    <row r="50">
      <c r="A50" s="84"/>
      <c r="B50" s="1"/>
      <c r="C50" s="1"/>
      <c r="D50" s="67">
        <v>30.0</v>
      </c>
      <c r="E50" s="61">
        <f t="shared" si="18"/>
        <v>420</v>
      </c>
      <c r="F50" s="61">
        <v>0.0</v>
      </c>
      <c r="G50" s="90">
        <f t="shared" si="2"/>
        <v>84</v>
      </c>
      <c r="H50" s="61">
        <f t="shared" si="3"/>
        <v>300</v>
      </c>
      <c r="I50" s="61">
        <f t="shared" si="4"/>
        <v>0</v>
      </c>
      <c r="J50" s="61">
        <f t="shared" si="19"/>
        <v>0</v>
      </c>
      <c r="K50" s="86">
        <f t="shared" si="6"/>
        <v>0</v>
      </c>
      <c r="L50" s="86">
        <f t="shared" si="7"/>
        <v>480.7925217</v>
      </c>
      <c r="M50" s="86">
        <f t="shared" si="8"/>
        <v>33.6</v>
      </c>
      <c r="N50" s="86">
        <f t="shared" si="9"/>
        <v>480.7925217</v>
      </c>
      <c r="O50" s="86">
        <f t="shared" si="14"/>
        <v>160264.1739</v>
      </c>
      <c r="P50" s="87">
        <f t="shared" si="15"/>
        <v>12600</v>
      </c>
      <c r="Q50" s="86">
        <f t="shared" si="10"/>
        <v>147664.1739</v>
      </c>
      <c r="R50" s="86">
        <v>0.0</v>
      </c>
      <c r="S50" s="61">
        <v>0.0</v>
      </c>
      <c r="T50" s="88">
        <f t="shared" si="12"/>
        <v>22149.62609</v>
      </c>
      <c r="U50" s="1">
        <f t="shared" si="13"/>
        <v>0</v>
      </c>
      <c r="V50" s="1">
        <f t="shared" si="16"/>
        <v>0</v>
      </c>
      <c r="W50" s="87">
        <f t="shared" si="17"/>
        <v>160264.1739</v>
      </c>
      <c r="X50" s="87">
        <f t="shared" si="20"/>
        <v>160264.1739</v>
      </c>
      <c r="Y50" s="84"/>
    </row>
    <row r="51">
      <c r="A51" s="82"/>
      <c r="B51" s="82"/>
      <c r="C51" s="82"/>
      <c r="D51" s="83"/>
      <c r="E51" s="82"/>
      <c r="F51" s="82"/>
      <c r="G51" s="82"/>
      <c r="H51" s="82"/>
      <c r="I51" s="82"/>
      <c r="J51" s="82"/>
      <c r="K51" s="82"/>
      <c r="L51" s="82"/>
      <c r="M51" s="82"/>
      <c r="N51" s="82"/>
      <c r="O51" s="82"/>
      <c r="P51" s="82"/>
      <c r="Q51" s="82"/>
      <c r="R51" s="82"/>
      <c r="S51" s="82"/>
      <c r="T51" s="82"/>
      <c r="U51" s="82"/>
      <c r="V51" s="82"/>
      <c r="W51" s="82"/>
      <c r="X51" s="82"/>
      <c r="Y51" s="82"/>
    </row>
    <row r="52">
      <c r="A52" s="1"/>
      <c r="B52" s="1"/>
      <c r="C52" s="1"/>
      <c r="D52" s="2"/>
      <c r="E52" s="1"/>
      <c r="F52" s="1"/>
      <c r="G52" s="1"/>
      <c r="H52" s="1"/>
      <c r="I52" s="1"/>
      <c r="J52" s="1"/>
      <c r="K52" s="1"/>
      <c r="L52" s="1"/>
      <c r="M52" s="1"/>
      <c r="N52" s="1"/>
      <c r="O52" s="1"/>
      <c r="P52" s="1"/>
      <c r="Q52" s="1"/>
      <c r="R52" s="1"/>
      <c r="S52" s="1"/>
      <c r="T52" s="1"/>
      <c r="U52" s="1"/>
      <c r="V52" s="1"/>
      <c r="W52" s="1"/>
      <c r="X52" s="1"/>
      <c r="Y52" s="1"/>
    </row>
  </sheetData>
  <mergeCells count="1">
    <mergeCell ref="D10:E14"/>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 width="9.63"/>
    <col customWidth="1" min="3" max="3" width="54.13"/>
    <col customWidth="1" min="4" max="4" width="40.38"/>
    <col customWidth="1" min="5" max="5" width="101.63"/>
    <col customWidth="1" min="6" max="6" width="30.63"/>
  </cols>
  <sheetData>
    <row r="1" ht="15.0" customHeight="1">
      <c r="A1" s="24"/>
      <c r="B1" s="24"/>
      <c r="C1" s="24"/>
      <c r="F1" s="24"/>
    </row>
    <row r="2">
      <c r="B2" s="24"/>
      <c r="C2" s="25"/>
      <c r="D2" s="26" t="s">
        <v>15</v>
      </c>
      <c r="E2" s="27" t="s">
        <v>16</v>
      </c>
    </row>
    <row r="3">
      <c r="C3" s="28" t="s">
        <v>17</v>
      </c>
      <c r="D3" s="29">
        <v>0.1416</v>
      </c>
      <c r="E3" s="30" t="s">
        <v>18</v>
      </c>
    </row>
    <row r="4">
      <c r="C4" s="28" t="s">
        <v>19</v>
      </c>
      <c r="D4" s="29">
        <v>0.1459</v>
      </c>
      <c r="E4" s="30" t="s">
        <v>20</v>
      </c>
    </row>
    <row r="5">
      <c r="C5" s="25"/>
      <c r="D5" s="31"/>
      <c r="E5" s="32"/>
    </row>
    <row r="6">
      <c r="B6" s="33" t="s">
        <v>21</v>
      </c>
      <c r="C6" s="34" t="s">
        <v>22</v>
      </c>
      <c r="D6" s="29">
        <v>0.0048</v>
      </c>
      <c r="E6" s="30" t="s">
        <v>23</v>
      </c>
    </row>
    <row r="7">
      <c r="B7" s="33" t="s">
        <v>24</v>
      </c>
      <c r="C7" s="34" t="s">
        <v>25</v>
      </c>
      <c r="D7" s="35">
        <v>17.4</v>
      </c>
      <c r="E7" s="30" t="s">
        <v>26</v>
      </c>
    </row>
    <row r="8">
      <c r="B8" s="36"/>
      <c r="C8" s="34" t="s">
        <v>27</v>
      </c>
      <c r="D8" s="29">
        <v>7.0E-4</v>
      </c>
      <c r="E8" s="30" t="s">
        <v>28</v>
      </c>
    </row>
    <row r="9">
      <c r="B9" s="36"/>
      <c r="C9" s="25"/>
      <c r="D9" s="31"/>
      <c r="E9" s="32"/>
    </row>
    <row r="10">
      <c r="B10" s="33" t="s">
        <v>29</v>
      </c>
      <c r="C10" s="37" t="s">
        <v>30</v>
      </c>
      <c r="D10" s="38">
        <v>0.4</v>
      </c>
      <c r="E10" s="30" t="s">
        <v>31</v>
      </c>
    </row>
    <row r="11">
      <c r="B11" s="33" t="s">
        <v>32</v>
      </c>
      <c r="C11" s="37" t="s">
        <v>33</v>
      </c>
      <c r="D11" s="29">
        <v>0.02</v>
      </c>
      <c r="E11" s="30" t="s">
        <v>34</v>
      </c>
    </row>
    <row r="12">
      <c r="B12" s="36"/>
      <c r="C12" s="37" t="s">
        <v>35</v>
      </c>
      <c r="D12" s="35">
        <v>0.0</v>
      </c>
      <c r="E12" s="30" t="s">
        <v>36</v>
      </c>
    </row>
    <row r="13">
      <c r="B13" s="36"/>
      <c r="C13" s="37" t="s">
        <v>37</v>
      </c>
      <c r="D13" s="35">
        <v>8.0</v>
      </c>
      <c r="E13" s="30" t="s">
        <v>38</v>
      </c>
    </row>
    <row r="14">
      <c r="B14" s="33" t="s">
        <v>39</v>
      </c>
      <c r="C14" s="37" t="s">
        <v>40</v>
      </c>
      <c r="D14" s="35">
        <v>0.0</v>
      </c>
      <c r="E14" s="39" t="s">
        <v>41</v>
      </c>
    </row>
    <row r="15">
      <c r="B15" s="33" t="s">
        <v>42</v>
      </c>
      <c r="C15" s="37" t="s">
        <v>43</v>
      </c>
      <c r="D15" s="29">
        <v>0.0</v>
      </c>
      <c r="E15" s="30" t="s">
        <v>44</v>
      </c>
    </row>
    <row r="16">
      <c r="B16" s="24"/>
      <c r="C16" s="40"/>
      <c r="D16" s="35"/>
      <c r="E16" s="30"/>
    </row>
    <row r="17">
      <c r="C17" s="41" t="s">
        <v>45</v>
      </c>
      <c r="D17" s="35">
        <v>12.0</v>
      </c>
      <c r="E17" s="30" t="s">
        <v>46</v>
      </c>
    </row>
    <row r="18">
      <c r="C18" s="25"/>
      <c r="D18" s="31"/>
      <c r="E18" s="32"/>
    </row>
    <row r="19">
      <c r="C19" s="42" t="s">
        <v>47</v>
      </c>
      <c r="D19" s="35">
        <v>420.0</v>
      </c>
      <c r="E19" s="30" t="s">
        <v>48</v>
      </c>
    </row>
    <row r="20">
      <c r="C20" s="42" t="s">
        <v>49</v>
      </c>
      <c r="D20" s="35">
        <v>420.0</v>
      </c>
      <c r="E20" s="30" t="s">
        <v>50</v>
      </c>
    </row>
    <row r="21">
      <c r="C21" s="43"/>
      <c r="D21" s="31"/>
      <c r="E21" s="32"/>
    </row>
    <row r="22">
      <c r="C22" s="42" t="s">
        <v>51</v>
      </c>
      <c r="D22" s="35">
        <v>420.0</v>
      </c>
      <c r="E22" s="30" t="s">
        <v>52</v>
      </c>
    </row>
    <row r="23">
      <c r="C23" s="42" t="s">
        <v>53</v>
      </c>
      <c r="D23" s="35">
        <v>420.0</v>
      </c>
      <c r="E23" s="30" t="s">
        <v>54</v>
      </c>
    </row>
    <row r="24">
      <c r="C24" s="25"/>
      <c r="D24" s="31"/>
      <c r="E24" s="32"/>
    </row>
    <row r="25">
      <c r="C25" s="44" t="s">
        <v>55</v>
      </c>
      <c r="D25" s="35">
        <v>0.0</v>
      </c>
      <c r="E25" s="30" t="s">
        <v>56</v>
      </c>
    </row>
    <row r="26" ht="113.25" customHeight="1">
      <c r="C26" s="24"/>
    </row>
  </sheetData>
  <mergeCells count="6">
    <mergeCell ref="A1:A26"/>
    <mergeCell ref="C1:E1"/>
    <mergeCell ref="F1:F26"/>
    <mergeCell ref="B2:B5"/>
    <mergeCell ref="B16:B26"/>
    <mergeCell ref="C26:E26"/>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 width="9.63"/>
    <col customWidth="1" min="3" max="3" width="51.13"/>
    <col customWidth="1" min="4" max="4" width="40.38"/>
    <col customWidth="1" min="5" max="5" width="101.63"/>
    <col customWidth="1" min="6" max="6" width="30.63"/>
  </cols>
  <sheetData>
    <row r="1" ht="15.0" customHeight="1">
      <c r="A1" s="24"/>
      <c r="B1" s="24"/>
      <c r="C1" s="24"/>
      <c r="F1" s="24"/>
    </row>
    <row r="2">
      <c r="B2" s="24"/>
      <c r="C2" s="25"/>
      <c r="D2" s="26" t="s">
        <v>15</v>
      </c>
      <c r="E2" s="27" t="s">
        <v>16</v>
      </c>
    </row>
    <row r="3">
      <c r="C3" s="28" t="s">
        <v>17</v>
      </c>
      <c r="D3" s="29">
        <v>0.1465</v>
      </c>
      <c r="E3" s="30" t="s">
        <v>57</v>
      </c>
    </row>
    <row r="4">
      <c r="C4" s="25"/>
      <c r="D4" s="31"/>
      <c r="E4" s="32"/>
    </row>
    <row r="5">
      <c r="B5" s="33" t="s">
        <v>21</v>
      </c>
      <c r="C5" s="34" t="s">
        <v>58</v>
      </c>
      <c r="D5" s="29">
        <v>0.003</v>
      </c>
      <c r="E5" s="30" t="s">
        <v>59</v>
      </c>
    </row>
    <row r="6">
      <c r="B6" s="33" t="s">
        <v>24</v>
      </c>
      <c r="C6" s="34" t="s">
        <v>60</v>
      </c>
      <c r="D6" s="35">
        <v>33.6</v>
      </c>
      <c r="E6" s="30" t="s">
        <v>59</v>
      </c>
    </row>
    <row r="7">
      <c r="B7" s="36"/>
      <c r="C7" s="25"/>
      <c r="D7" s="31"/>
      <c r="E7" s="32"/>
    </row>
    <row r="8">
      <c r="B8" s="33" t="s">
        <v>29</v>
      </c>
      <c r="C8" s="37" t="s">
        <v>30</v>
      </c>
      <c r="D8" s="38">
        <v>0.24</v>
      </c>
      <c r="E8" s="30" t="s">
        <v>61</v>
      </c>
    </row>
    <row r="9">
      <c r="B9" s="33" t="s">
        <v>32</v>
      </c>
      <c r="C9" s="37" t="s">
        <v>33</v>
      </c>
      <c r="D9" s="29">
        <v>0.0</v>
      </c>
      <c r="E9" s="30"/>
    </row>
    <row r="10">
      <c r="B10" s="24"/>
      <c r="C10" s="40"/>
      <c r="D10" s="35"/>
      <c r="E10" s="30"/>
    </row>
    <row r="11">
      <c r="C11" s="42" t="s">
        <v>47</v>
      </c>
      <c r="D11" s="35">
        <v>420.0</v>
      </c>
      <c r="E11" s="30" t="s">
        <v>62</v>
      </c>
    </row>
    <row r="12">
      <c r="C12" s="43"/>
      <c r="D12" s="31"/>
      <c r="E12" s="32"/>
    </row>
    <row r="13">
      <c r="C13" s="42" t="s">
        <v>51</v>
      </c>
      <c r="D13" s="35">
        <v>420.0</v>
      </c>
      <c r="E13" s="30" t="s">
        <v>63</v>
      </c>
    </row>
    <row r="14">
      <c r="C14" s="25"/>
      <c r="D14" s="31"/>
      <c r="E14" s="32"/>
    </row>
    <row r="15">
      <c r="C15" s="44" t="s">
        <v>55</v>
      </c>
      <c r="D15" s="35">
        <v>0.0</v>
      </c>
      <c r="E15" s="30" t="s">
        <v>56</v>
      </c>
    </row>
    <row r="16" ht="113.25" customHeight="1">
      <c r="C16" s="24"/>
    </row>
  </sheetData>
  <mergeCells count="6">
    <mergeCell ref="A1:A16"/>
    <mergeCell ref="C1:E1"/>
    <mergeCell ref="F1:F16"/>
    <mergeCell ref="B2:B4"/>
    <mergeCell ref="B10:B16"/>
    <mergeCell ref="C16:E16"/>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13"/>
    <col customWidth="1" min="2" max="2" width="30.88"/>
    <col customWidth="1" min="3" max="3" width="24.0"/>
    <col customWidth="1" min="4" max="4" width="20.88"/>
    <col customWidth="1" min="5" max="5" width="17.13"/>
    <col customWidth="1" min="6" max="6" width="23.63"/>
    <col customWidth="1" min="7" max="7" width="24.38"/>
    <col customWidth="1" min="8" max="9" width="28.25"/>
    <col customWidth="1" min="10" max="10" width="3.75"/>
  </cols>
  <sheetData>
    <row r="1">
      <c r="A1" s="45"/>
      <c r="B1" s="45"/>
      <c r="C1" s="45"/>
      <c r="D1" s="45"/>
      <c r="E1" s="45"/>
      <c r="F1" s="45"/>
      <c r="G1" s="45"/>
      <c r="H1" s="45"/>
      <c r="I1" s="45"/>
      <c r="J1" s="45"/>
      <c r="K1" s="1"/>
      <c r="L1" s="1"/>
      <c r="M1" s="1"/>
      <c r="N1" s="1"/>
      <c r="O1" s="1"/>
      <c r="P1" s="1"/>
      <c r="Q1" s="1"/>
      <c r="R1" s="1"/>
      <c r="S1" s="1"/>
      <c r="T1" s="1"/>
      <c r="U1" s="1"/>
      <c r="V1" s="1"/>
      <c r="W1" s="1"/>
      <c r="X1" s="1"/>
    </row>
    <row r="2" ht="57.75" customHeight="1">
      <c r="A2" s="45"/>
      <c r="B2" s="46"/>
      <c r="C2" s="47"/>
      <c r="D2" s="47"/>
      <c r="E2" s="48" t="s">
        <v>21</v>
      </c>
      <c r="F2" s="48" t="s">
        <v>24</v>
      </c>
      <c r="G2" s="48" t="s">
        <v>29</v>
      </c>
      <c r="H2" s="48" t="s">
        <v>32</v>
      </c>
      <c r="I2" s="49"/>
      <c r="J2" s="50"/>
      <c r="K2" s="1"/>
      <c r="L2" s="1"/>
      <c r="M2" s="1"/>
      <c r="N2" s="1"/>
      <c r="O2" s="1"/>
      <c r="P2" s="1"/>
      <c r="Q2" s="1"/>
      <c r="R2" s="1"/>
      <c r="S2" s="1"/>
      <c r="T2" s="1"/>
      <c r="U2" s="1"/>
      <c r="V2" s="1"/>
      <c r="W2" s="1"/>
      <c r="X2" s="1"/>
    </row>
    <row r="3">
      <c r="A3" s="45"/>
      <c r="B3" s="46" t="s">
        <v>64</v>
      </c>
      <c r="C3" s="46" t="s">
        <v>65</v>
      </c>
      <c r="D3" s="47" t="s">
        <v>66</v>
      </c>
      <c r="E3" s="47" t="s">
        <v>67</v>
      </c>
      <c r="F3" s="46" t="s">
        <v>68</v>
      </c>
      <c r="G3" s="47" t="s">
        <v>69</v>
      </c>
      <c r="H3" s="47" t="s">
        <v>70</v>
      </c>
      <c r="I3" s="49" t="s">
        <v>71</v>
      </c>
      <c r="J3" s="50"/>
      <c r="K3" s="1"/>
      <c r="L3" s="1"/>
      <c r="M3" s="1"/>
      <c r="N3" s="1"/>
      <c r="O3" s="1"/>
      <c r="P3" s="1"/>
      <c r="Q3" s="1"/>
      <c r="R3" s="1"/>
      <c r="S3" s="1"/>
      <c r="T3" s="1"/>
      <c r="U3" s="1"/>
      <c r="V3" s="1"/>
      <c r="W3" s="1"/>
      <c r="X3" s="1"/>
    </row>
    <row r="4">
      <c r="A4" s="45"/>
      <c r="B4" s="51" t="s">
        <v>72</v>
      </c>
      <c r="C4" s="52" t="s">
        <v>73</v>
      </c>
      <c r="D4" s="53" t="s">
        <v>74</v>
      </c>
      <c r="E4" s="54">
        <v>0.003</v>
      </c>
      <c r="F4" s="55" t="s">
        <v>75</v>
      </c>
      <c r="G4" s="56">
        <v>0.24</v>
      </c>
      <c r="H4" s="56">
        <v>0.0</v>
      </c>
      <c r="I4" s="54">
        <v>7.0E-4</v>
      </c>
      <c r="J4" s="57"/>
      <c r="K4" s="1"/>
      <c r="L4" s="1"/>
      <c r="M4" s="1"/>
      <c r="N4" s="1"/>
      <c r="O4" s="1"/>
      <c r="P4" s="1"/>
      <c r="Q4" s="1"/>
      <c r="R4" s="1"/>
      <c r="S4" s="1"/>
      <c r="T4" s="1"/>
      <c r="U4" s="1"/>
      <c r="V4" s="1"/>
      <c r="W4" s="1"/>
      <c r="X4" s="1"/>
    </row>
    <row r="5">
      <c r="A5" s="45"/>
      <c r="B5" s="51" t="s">
        <v>76</v>
      </c>
      <c r="C5" s="52" t="s">
        <v>76</v>
      </c>
      <c r="D5" s="58" t="s">
        <v>77</v>
      </c>
      <c r="E5" s="54">
        <v>0.0048</v>
      </c>
      <c r="F5" s="55" t="s">
        <v>78</v>
      </c>
      <c r="G5" s="56">
        <v>0.4</v>
      </c>
      <c r="H5" s="59">
        <v>0.02</v>
      </c>
      <c r="I5" s="54">
        <v>0.0198</v>
      </c>
      <c r="J5" s="57"/>
      <c r="K5" s="1"/>
      <c r="L5" s="1"/>
      <c r="M5" s="1"/>
      <c r="N5" s="1"/>
      <c r="O5" s="1"/>
      <c r="P5" s="1"/>
      <c r="Q5" s="1"/>
      <c r="R5" s="1"/>
      <c r="S5" s="1"/>
      <c r="T5" s="1"/>
      <c r="U5" s="1"/>
      <c r="V5" s="1"/>
      <c r="W5" s="1"/>
      <c r="X5" s="1"/>
    </row>
    <row r="6">
      <c r="A6" s="45"/>
      <c r="B6" s="45"/>
      <c r="C6" s="45"/>
      <c r="D6" s="45"/>
      <c r="E6" s="45"/>
      <c r="F6" s="45"/>
      <c r="G6" s="45"/>
      <c r="H6" s="60"/>
      <c r="I6" s="60"/>
      <c r="J6" s="45"/>
      <c r="K6" s="1"/>
      <c r="L6" s="1"/>
      <c r="M6" s="1"/>
      <c r="N6" s="1"/>
      <c r="O6" s="1"/>
      <c r="P6" s="1"/>
      <c r="Q6" s="1"/>
      <c r="R6" s="1"/>
      <c r="S6" s="1"/>
      <c r="T6" s="1"/>
      <c r="U6" s="1"/>
      <c r="V6" s="1"/>
      <c r="W6" s="1"/>
      <c r="X6" s="1"/>
    </row>
    <row r="7">
      <c r="A7" s="1"/>
      <c r="B7" s="1"/>
      <c r="C7" s="1"/>
      <c r="D7" s="1"/>
      <c r="E7" s="1"/>
      <c r="F7" s="1"/>
      <c r="G7" s="1"/>
      <c r="H7" s="1"/>
      <c r="I7" s="1"/>
      <c r="J7" s="1"/>
      <c r="K7" s="1"/>
      <c r="L7" s="1"/>
      <c r="M7" s="1"/>
      <c r="N7" s="1"/>
      <c r="O7" s="1"/>
      <c r="P7" s="1"/>
      <c r="Q7" s="1"/>
      <c r="R7" s="1"/>
      <c r="S7" s="1"/>
      <c r="T7" s="1"/>
      <c r="U7" s="1"/>
      <c r="V7" s="1"/>
      <c r="W7" s="1"/>
      <c r="X7" s="1"/>
    </row>
    <row r="8">
      <c r="A8" s="1"/>
      <c r="B8" s="1"/>
      <c r="C8" s="1"/>
      <c r="D8" s="1"/>
      <c r="E8" s="1"/>
      <c r="F8" s="1"/>
      <c r="G8" s="1"/>
      <c r="H8" s="1"/>
      <c r="I8" s="1"/>
      <c r="J8" s="1"/>
      <c r="K8" s="1"/>
      <c r="L8" s="1"/>
      <c r="M8" s="1"/>
      <c r="N8" s="1"/>
      <c r="O8" s="1"/>
      <c r="P8" s="1"/>
      <c r="Q8" s="1"/>
      <c r="R8" s="1"/>
      <c r="S8" s="1"/>
      <c r="T8" s="1"/>
      <c r="U8" s="1"/>
      <c r="V8" s="1"/>
      <c r="W8" s="1"/>
      <c r="X8" s="1"/>
    </row>
    <row r="9">
      <c r="A9" s="1"/>
      <c r="B9" s="1"/>
      <c r="C9" s="1"/>
      <c r="D9" s="1"/>
      <c r="E9" s="1"/>
      <c r="F9" s="1"/>
      <c r="G9" s="1"/>
      <c r="H9" s="1"/>
      <c r="I9" s="1"/>
      <c r="J9" s="1"/>
      <c r="K9" s="1"/>
      <c r="L9" s="1"/>
      <c r="M9" s="1"/>
      <c r="N9" s="1"/>
      <c r="O9" s="1"/>
      <c r="P9" s="1"/>
      <c r="Q9" s="1"/>
      <c r="R9" s="1"/>
      <c r="S9" s="1"/>
      <c r="T9" s="1"/>
      <c r="U9" s="1"/>
      <c r="V9" s="1"/>
      <c r="W9" s="1"/>
      <c r="X9" s="1"/>
    </row>
    <row r="10">
      <c r="A10" s="1"/>
      <c r="B10" s="1"/>
      <c r="C10" s="1"/>
      <c r="D10" s="1"/>
      <c r="E10" s="1"/>
      <c r="F10" s="1"/>
      <c r="G10" s="1"/>
      <c r="H10" s="1"/>
      <c r="I10" s="1"/>
      <c r="J10" s="1"/>
      <c r="K10" s="1"/>
      <c r="L10" s="1"/>
      <c r="M10" s="1"/>
      <c r="N10" s="1"/>
      <c r="O10" s="1"/>
      <c r="P10" s="1"/>
      <c r="Q10" s="1"/>
      <c r="R10" s="1"/>
      <c r="S10" s="1"/>
      <c r="T10" s="1"/>
      <c r="U10" s="1"/>
      <c r="V10" s="1"/>
      <c r="W10" s="1"/>
      <c r="X10" s="1"/>
    </row>
    <row r="11">
      <c r="A11" s="1"/>
      <c r="B11" s="1"/>
      <c r="C11" s="1"/>
      <c r="D11" s="1"/>
      <c r="E11" s="1"/>
      <c r="F11" s="1"/>
      <c r="G11" s="1"/>
      <c r="H11" s="1"/>
      <c r="I11" s="1"/>
      <c r="J11" s="1"/>
      <c r="K11" s="1"/>
      <c r="L11" s="1"/>
      <c r="M11" s="1"/>
      <c r="N11" s="1"/>
      <c r="O11" s="1"/>
      <c r="P11" s="1"/>
      <c r="Q11" s="1"/>
      <c r="R11" s="1"/>
      <c r="S11" s="1"/>
      <c r="T11" s="1"/>
      <c r="U11" s="1"/>
      <c r="V11" s="1"/>
      <c r="W11" s="1"/>
      <c r="X11" s="1"/>
    </row>
    <row r="12">
      <c r="A12" s="1"/>
      <c r="B12" s="1"/>
      <c r="C12" s="1"/>
      <c r="D12" s="1"/>
      <c r="E12" s="1"/>
      <c r="F12" s="1"/>
      <c r="G12" s="1"/>
      <c r="H12" s="1"/>
      <c r="I12" s="1"/>
      <c r="J12" s="1"/>
      <c r="K12" s="1"/>
      <c r="L12" s="1"/>
      <c r="M12" s="1"/>
      <c r="N12" s="1"/>
      <c r="O12" s="1"/>
      <c r="P12" s="1"/>
      <c r="Q12" s="1"/>
      <c r="R12" s="1"/>
      <c r="S12" s="1"/>
      <c r="T12" s="1"/>
      <c r="U12" s="1"/>
      <c r="V12" s="1"/>
      <c r="W12" s="1"/>
      <c r="X12" s="1"/>
    </row>
    <row r="13">
      <c r="A13" s="1"/>
      <c r="B13" s="1"/>
      <c r="C13" s="1"/>
      <c r="D13" s="1"/>
      <c r="E13" s="1"/>
      <c r="F13" s="1"/>
      <c r="G13" s="1"/>
      <c r="H13" s="1"/>
      <c r="I13" s="1"/>
      <c r="J13" s="1"/>
      <c r="K13" s="1"/>
      <c r="L13" s="1"/>
      <c r="M13" s="1"/>
      <c r="N13" s="1"/>
      <c r="O13" s="1"/>
      <c r="P13" s="1"/>
      <c r="Q13" s="1"/>
      <c r="R13" s="1"/>
      <c r="S13" s="1"/>
      <c r="T13" s="1"/>
      <c r="U13" s="1"/>
      <c r="V13" s="1"/>
      <c r="W13" s="1"/>
      <c r="X13" s="1"/>
    </row>
    <row r="14">
      <c r="A14" s="1"/>
      <c r="B14" s="1"/>
      <c r="C14" s="1"/>
      <c r="D14" s="1"/>
      <c r="E14" s="1"/>
      <c r="F14" s="1"/>
      <c r="G14" s="1"/>
      <c r="H14" s="1"/>
      <c r="I14" s="1"/>
      <c r="J14" s="1"/>
      <c r="K14" s="1"/>
      <c r="L14" s="1"/>
      <c r="M14" s="1"/>
      <c r="N14" s="1"/>
      <c r="O14" s="1"/>
      <c r="P14" s="1"/>
      <c r="Q14" s="1"/>
      <c r="R14" s="1"/>
      <c r="S14" s="1"/>
      <c r="T14" s="1"/>
      <c r="U14" s="1"/>
      <c r="V14" s="1"/>
      <c r="W14" s="1"/>
      <c r="X14" s="1"/>
    </row>
    <row r="15">
      <c r="A15" s="1"/>
      <c r="B15" s="1"/>
      <c r="C15" s="1"/>
      <c r="D15" s="1"/>
      <c r="E15" s="1"/>
      <c r="F15" s="1"/>
      <c r="G15" s="1"/>
      <c r="H15" s="1"/>
      <c r="I15" s="1"/>
      <c r="J15" s="1"/>
      <c r="K15" s="1"/>
      <c r="L15" s="1"/>
      <c r="M15" s="1"/>
      <c r="N15" s="1"/>
      <c r="O15" s="1"/>
      <c r="P15" s="1"/>
      <c r="Q15" s="1"/>
      <c r="R15" s="1"/>
      <c r="S15" s="1"/>
      <c r="T15" s="1"/>
      <c r="U15" s="1"/>
      <c r="V15" s="1"/>
      <c r="W15" s="1"/>
      <c r="X15" s="1"/>
    </row>
    <row r="16">
      <c r="A16" s="1"/>
      <c r="B16" s="1"/>
      <c r="C16" s="1"/>
      <c r="D16" s="1"/>
      <c r="E16" s="1"/>
      <c r="F16" s="1"/>
      <c r="G16" s="1"/>
      <c r="H16" s="1"/>
      <c r="I16" s="1"/>
      <c r="J16" s="1"/>
      <c r="K16" s="1"/>
      <c r="L16" s="1"/>
      <c r="M16" s="1"/>
      <c r="N16" s="1"/>
      <c r="O16" s="1"/>
      <c r="P16" s="1"/>
      <c r="Q16" s="1"/>
      <c r="R16" s="1"/>
      <c r="S16" s="1"/>
      <c r="T16" s="1"/>
      <c r="U16" s="1"/>
      <c r="V16" s="1"/>
      <c r="W16" s="1"/>
      <c r="X16" s="1"/>
    </row>
    <row r="17">
      <c r="A17" s="1"/>
      <c r="B17" s="1"/>
      <c r="C17" s="1"/>
      <c r="D17" s="1"/>
      <c r="E17" s="1"/>
      <c r="F17" s="1"/>
      <c r="G17" s="1"/>
      <c r="H17" s="1"/>
      <c r="I17" s="1"/>
      <c r="J17" s="1"/>
      <c r="K17" s="1"/>
      <c r="L17" s="1"/>
      <c r="M17" s="1"/>
      <c r="N17" s="1"/>
      <c r="O17" s="1"/>
      <c r="P17" s="1"/>
      <c r="Q17" s="1"/>
      <c r="R17" s="1"/>
      <c r="S17" s="1"/>
      <c r="T17" s="1"/>
      <c r="U17" s="1"/>
      <c r="V17" s="1"/>
      <c r="W17" s="1"/>
      <c r="X17" s="1"/>
    </row>
    <row r="18">
      <c r="A18" s="1"/>
      <c r="B18" s="1"/>
      <c r="C18" s="1"/>
      <c r="D18" s="1"/>
      <c r="E18" s="1"/>
      <c r="F18" s="1"/>
      <c r="G18" s="1"/>
      <c r="H18" s="1"/>
      <c r="I18" s="1"/>
      <c r="J18" s="1"/>
      <c r="K18" s="1"/>
      <c r="L18" s="1"/>
      <c r="M18" s="1"/>
      <c r="N18" s="1"/>
      <c r="O18" s="1"/>
      <c r="P18" s="1"/>
      <c r="Q18" s="1"/>
      <c r="R18" s="1"/>
      <c r="S18" s="1"/>
      <c r="T18" s="1"/>
      <c r="U18" s="1"/>
      <c r="V18" s="1"/>
      <c r="W18" s="1"/>
      <c r="X18" s="1"/>
    </row>
    <row r="19">
      <c r="A19" s="1"/>
      <c r="B19" s="1"/>
      <c r="C19" s="1"/>
      <c r="D19" s="1"/>
      <c r="E19" s="1"/>
      <c r="F19" s="1"/>
      <c r="G19" s="1"/>
      <c r="H19" s="1"/>
      <c r="I19" s="1"/>
      <c r="J19" s="1"/>
      <c r="K19" s="1"/>
      <c r="L19" s="1"/>
      <c r="M19" s="1"/>
      <c r="N19" s="1"/>
      <c r="O19" s="1"/>
      <c r="P19" s="1"/>
      <c r="Q19" s="1"/>
      <c r="R19" s="1"/>
      <c r="S19" s="1"/>
      <c r="T19" s="1"/>
      <c r="U19" s="1"/>
      <c r="V19" s="1"/>
      <c r="W19" s="1"/>
      <c r="X19" s="1"/>
    </row>
    <row r="20">
      <c r="A20" s="1"/>
      <c r="B20" s="1"/>
      <c r="C20" s="1"/>
      <c r="D20" s="1"/>
      <c r="E20" s="1"/>
      <c r="F20" s="1"/>
      <c r="G20" s="1"/>
      <c r="H20" s="1"/>
      <c r="I20" s="1"/>
      <c r="J20" s="1"/>
      <c r="K20" s="1"/>
      <c r="L20" s="1"/>
      <c r="M20" s="1"/>
      <c r="N20" s="1"/>
      <c r="O20" s="1"/>
      <c r="P20" s="1"/>
      <c r="Q20" s="1"/>
      <c r="R20" s="1"/>
      <c r="S20" s="1"/>
      <c r="T20" s="1"/>
      <c r="U20" s="1"/>
      <c r="V20" s="1"/>
      <c r="W20" s="1"/>
      <c r="X20" s="1"/>
    </row>
    <row r="21">
      <c r="A21" s="1"/>
      <c r="B21" s="1"/>
      <c r="C21" s="1"/>
      <c r="D21" s="1"/>
      <c r="E21" s="1"/>
      <c r="F21" s="1"/>
      <c r="G21" s="1"/>
      <c r="H21" s="1"/>
      <c r="I21" s="1"/>
      <c r="J21" s="1"/>
      <c r="K21" s="1"/>
      <c r="L21" s="1"/>
      <c r="M21" s="1"/>
      <c r="N21" s="1"/>
      <c r="O21" s="1"/>
      <c r="P21" s="1"/>
      <c r="Q21" s="1"/>
      <c r="R21" s="1"/>
      <c r="S21" s="1"/>
      <c r="T21" s="1"/>
      <c r="U21" s="1"/>
      <c r="V21" s="1"/>
      <c r="W21" s="1"/>
      <c r="X21" s="1"/>
    </row>
    <row r="22">
      <c r="A22" s="1"/>
      <c r="B22" s="1"/>
      <c r="C22" s="1"/>
      <c r="D22" s="1"/>
      <c r="E22" s="1"/>
      <c r="F22" s="1"/>
      <c r="G22" s="1"/>
      <c r="H22" s="1"/>
      <c r="I22" s="1"/>
      <c r="J22" s="1"/>
      <c r="K22" s="1"/>
      <c r="L22" s="1"/>
      <c r="M22" s="1"/>
      <c r="N22" s="1"/>
      <c r="O22" s="1"/>
      <c r="P22" s="1"/>
      <c r="Q22" s="1"/>
      <c r="R22" s="1"/>
      <c r="S22" s="1"/>
      <c r="T22" s="1"/>
      <c r="U22" s="1"/>
      <c r="V22" s="1"/>
      <c r="W22" s="1"/>
      <c r="X22" s="1"/>
    </row>
    <row r="23">
      <c r="A23" s="1"/>
      <c r="B23" s="1"/>
      <c r="C23" s="1"/>
      <c r="D23" s="1"/>
      <c r="E23" s="1"/>
      <c r="F23" s="1"/>
      <c r="G23" s="1"/>
      <c r="H23" s="1"/>
      <c r="I23" s="1"/>
      <c r="J23" s="1"/>
      <c r="K23" s="1"/>
      <c r="L23" s="1"/>
      <c r="M23" s="1"/>
      <c r="N23" s="1"/>
      <c r="O23" s="1"/>
      <c r="P23" s="1"/>
      <c r="Q23" s="1"/>
      <c r="R23" s="1"/>
      <c r="S23" s="1"/>
      <c r="T23" s="1"/>
      <c r="U23" s="1"/>
      <c r="V23" s="1"/>
      <c r="W23" s="1"/>
      <c r="X23" s="1"/>
    </row>
    <row r="24">
      <c r="A24" s="1"/>
      <c r="B24" s="1"/>
      <c r="C24" s="1"/>
      <c r="D24" s="1"/>
      <c r="E24" s="1"/>
      <c r="F24" s="1"/>
      <c r="G24" s="1"/>
      <c r="H24" s="1"/>
      <c r="I24" s="1"/>
      <c r="J24" s="1"/>
      <c r="K24" s="1"/>
      <c r="L24" s="1"/>
      <c r="M24" s="1"/>
      <c r="N24" s="1"/>
      <c r="O24" s="1"/>
      <c r="P24" s="1"/>
      <c r="Q24" s="1"/>
      <c r="R24" s="1"/>
      <c r="S24" s="1"/>
      <c r="T24" s="1"/>
      <c r="U24" s="1"/>
      <c r="V24" s="1"/>
      <c r="W24" s="1"/>
      <c r="X24" s="1"/>
    </row>
    <row r="25">
      <c r="A25" s="1"/>
      <c r="B25" s="1"/>
      <c r="C25" s="1"/>
      <c r="D25" s="1"/>
      <c r="E25" s="1"/>
      <c r="F25" s="1"/>
      <c r="G25" s="1"/>
      <c r="H25" s="1"/>
      <c r="I25" s="1"/>
      <c r="J25" s="1"/>
      <c r="K25" s="1"/>
      <c r="L25" s="1"/>
      <c r="M25" s="1"/>
      <c r="N25" s="1"/>
      <c r="O25" s="1"/>
      <c r="P25" s="1"/>
      <c r="Q25" s="1"/>
      <c r="R25" s="1"/>
      <c r="S25" s="1"/>
      <c r="T25" s="1"/>
      <c r="U25" s="1"/>
      <c r="V25" s="1"/>
      <c r="W25" s="1"/>
      <c r="X25" s="1"/>
    </row>
    <row r="26">
      <c r="A26" s="1"/>
      <c r="B26" s="1"/>
      <c r="C26" s="1"/>
      <c r="D26" s="1"/>
      <c r="E26" s="1"/>
      <c r="F26" s="1"/>
      <c r="G26" s="1"/>
      <c r="H26" s="1"/>
      <c r="I26" s="1"/>
      <c r="J26" s="1"/>
      <c r="K26" s="1"/>
      <c r="L26" s="1"/>
      <c r="M26" s="1"/>
      <c r="N26" s="1"/>
      <c r="O26" s="1"/>
      <c r="P26" s="1"/>
      <c r="Q26" s="1"/>
      <c r="R26" s="1"/>
      <c r="S26" s="1"/>
      <c r="T26" s="1"/>
      <c r="U26" s="1"/>
      <c r="V26" s="1"/>
      <c r="W26" s="1"/>
      <c r="X26" s="1"/>
    </row>
    <row r="27">
      <c r="A27" s="1"/>
      <c r="B27" s="1"/>
      <c r="C27" s="1"/>
      <c r="D27" s="1"/>
      <c r="E27" s="1"/>
      <c r="F27" s="1"/>
      <c r="G27" s="1"/>
      <c r="H27" s="1"/>
      <c r="I27" s="1"/>
      <c r="J27" s="1"/>
      <c r="K27" s="1"/>
      <c r="L27" s="1"/>
      <c r="M27" s="1"/>
      <c r="N27" s="1"/>
      <c r="O27" s="1"/>
      <c r="P27" s="1"/>
      <c r="Q27" s="1"/>
      <c r="R27" s="1"/>
      <c r="S27" s="1"/>
      <c r="T27" s="1"/>
      <c r="U27" s="1"/>
      <c r="V27" s="1"/>
      <c r="W27" s="1"/>
      <c r="X27" s="1"/>
    </row>
    <row r="28">
      <c r="A28" s="1"/>
      <c r="B28" s="1"/>
      <c r="C28" s="1"/>
      <c r="D28" s="1"/>
      <c r="E28" s="1"/>
      <c r="F28" s="1"/>
      <c r="G28" s="1"/>
      <c r="H28" s="1"/>
      <c r="I28" s="1"/>
      <c r="J28" s="1"/>
      <c r="K28" s="1"/>
      <c r="L28" s="1"/>
      <c r="M28" s="1"/>
      <c r="N28" s="1"/>
      <c r="O28" s="1"/>
      <c r="P28" s="1"/>
      <c r="Q28" s="1"/>
      <c r="R28" s="1"/>
      <c r="S28" s="1"/>
      <c r="T28" s="1"/>
      <c r="U28" s="1"/>
      <c r="V28" s="1"/>
      <c r="W28" s="1"/>
      <c r="X28" s="1"/>
    </row>
    <row r="29">
      <c r="A29" s="1"/>
      <c r="B29" s="1"/>
      <c r="C29" s="1"/>
      <c r="D29" s="1"/>
      <c r="E29" s="1"/>
      <c r="F29" s="1"/>
      <c r="G29" s="1"/>
      <c r="H29" s="1"/>
      <c r="I29" s="1"/>
      <c r="J29" s="1"/>
      <c r="K29" s="1"/>
      <c r="L29" s="1"/>
      <c r="M29" s="1"/>
      <c r="N29" s="1"/>
      <c r="O29" s="1"/>
      <c r="P29" s="1"/>
      <c r="Q29" s="1"/>
      <c r="R29" s="1"/>
      <c r="S29" s="1"/>
      <c r="T29" s="1"/>
      <c r="U29" s="1"/>
      <c r="V29" s="1"/>
      <c r="W29" s="1"/>
      <c r="X29" s="1"/>
    </row>
    <row r="30">
      <c r="A30" s="1"/>
      <c r="B30" s="1"/>
      <c r="C30" s="1"/>
      <c r="D30" s="1"/>
      <c r="E30" s="1"/>
      <c r="F30" s="1"/>
      <c r="G30" s="1"/>
      <c r="H30" s="1"/>
      <c r="I30" s="1"/>
      <c r="J30" s="1"/>
      <c r="K30" s="1"/>
      <c r="L30" s="1"/>
      <c r="M30" s="1"/>
      <c r="N30" s="1"/>
      <c r="O30" s="1"/>
      <c r="P30" s="1"/>
      <c r="Q30" s="1"/>
      <c r="R30" s="1"/>
      <c r="S30" s="1"/>
      <c r="T30" s="1"/>
      <c r="U30" s="1"/>
      <c r="V30" s="1"/>
      <c r="W30" s="1"/>
      <c r="X30" s="1"/>
    </row>
    <row r="31">
      <c r="A31" s="1"/>
      <c r="B31" s="1"/>
      <c r="C31" s="1"/>
      <c r="D31" s="1"/>
      <c r="E31" s="1"/>
      <c r="F31" s="1"/>
      <c r="G31" s="1"/>
      <c r="H31" s="1"/>
      <c r="I31" s="1"/>
      <c r="J31" s="1"/>
      <c r="K31" s="1"/>
      <c r="L31" s="1"/>
      <c r="M31" s="1"/>
      <c r="N31" s="1"/>
      <c r="O31" s="1"/>
      <c r="P31" s="1"/>
      <c r="Q31" s="1"/>
      <c r="R31" s="1"/>
      <c r="S31" s="1"/>
      <c r="T31" s="1"/>
      <c r="U31" s="1"/>
      <c r="V31" s="1"/>
      <c r="W31" s="1"/>
      <c r="X31" s="1"/>
    </row>
    <row r="32">
      <c r="A32" s="1"/>
      <c r="B32" s="1"/>
      <c r="C32" s="1"/>
      <c r="D32" s="1"/>
      <c r="E32" s="1"/>
      <c r="F32" s="1"/>
      <c r="G32" s="1"/>
      <c r="H32" s="1"/>
      <c r="I32" s="1"/>
      <c r="J32" s="1"/>
      <c r="K32" s="1"/>
      <c r="L32" s="1"/>
      <c r="M32" s="1"/>
      <c r="N32" s="1"/>
      <c r="O32" s="1"/>
      <c r="P32" s="1"/>
      <c r="Q32" s="1"/>
      <c r="R32" s="1"/>
      <c r="S32" s="1"/>
      <c r="T32" s="1"/>
      <c r="U32" s="1"/>
      <c r="V32" s="1"/>
      <c r="W32" s="1"/>
      <c r="X32" s="1"/>
    </row>
    <row r="33">
      <c r="A33" s="1"/>
      <c r="B33" s="1"/>
      <c r="C33" s="1"/>
      <c r="D33" s="1"/>
      <c r="E33" s="1"/>
      <c r="F33" s="1"/>
      <c r="G33" s="1"/>
      <c r="H33" s="1"/>
      <c r="I33" s="1"/>
      <c r="J33" s="1"/>
      <c r="K33" s="1"/>
      <c r="L33" s="1"/>
      <c r="M33" s="1"/>
      <c r="N33" s="1"/>
      <c r="O33" s="1"/>
      <c r="P33" s="1"/>
      <c r="Q33" s="1"/>
      <c r="R33" s="1"/>
      <c r="S33" s="1"/>
      <c r="T33" s="1"/>
      <c r="U33" s="1"/>
      <c r="V33" s="1"/>
      <c r="W33" s="1"/>
      <c r="X33" s="1"/>
    </row>
    <row r="34">
      <c r="A34" s="1"/>
      <c r="B34" s="1"/>
      <c r="C34" s="1"/>
      <c r="D34" s="1"/>
      <c r="E34" s="1"/>
      <c r="F34" s="1"/>
      <c r="G34" s="1"/>
      <c r="H34" s="1"/>
      <c r="I34" s="1"/>
      <c r="J34" s="1"/>
      <c r="K34" s="1"/>
      <c r="L34" s="1"/>
      <c r="M34" s="1"/>
      <c r="N34" s="1"/>
      <c r="O34" s="1"/>
      <c r="P34" s="1"/>
      <c r="Q34" s="1"/>
      <c r="R34" s="1"/>
      <c r="S34" s="1"/>
      <c r="T34" s="1"/>
      <c r="U34" s="1"/>
      <c r="V34" s="1"/>
      <c r="W34" s="1"/>
      <c r="X34" s="1"/>
    </row>
    <row r="35">
      <c r="A35" s="1"/>
      <c r="B35" s="1"/>
      <c r="C35" s="1"/>
      <c r="D35" s="1"/>
      <c r="E35" s="1"/>
      <c r="F35" s="1"/>
      <c r="G35" s="1"/>
      <c r="H35" s="1"/>
      <c r="I35" s="1"/>
      <c r="J35" s="1"/>
      <c r="K35" s="1"/>
      <c r="L35" s="1"/>
      <c r="M35" s="1"/>
      <c r="N35" s="1"/>
      <c r="O35" s="1"/>
      <c r="P35" s="1"/>
      <c r="Q35" s="1"/>
      <c r="R35" s="1"/>
      <c r="S35" s="1"/>
      <c r="T35" s="1"/>
      <c r="U35" s="1"/>
      <c r="V35" s="1"/>
      <c r="W35" s="1"/>
      <c r="X35" s="1"/>
    </row>
    <row r="36">
      <c r="A36" s="1"/>
      <c r="B36" s="1"/>
      <c r="C36" s="1"/>
      <c r="D36" s="1"/>
      <c r="E36" s="1"/>
      <c r="F36" s="1"/>
      <c r="G36" s="1"/>
      <c r="H36" s="1"/>
      <c r="I36" s="1"/>
      <c r="J36" s="1"/>
      <c r="K36" s="1"/>
      <c r="L36" s="1"/>
      <c r="M36" s="1"/>
      <c r="N36" s="1"/>
      <c r="O36" s="1"/>
      <c r="P36" s="1"/>
      <c r="Q36" s="1"/>
      <c r="R36" s="1"/>
      <c r="S36" s="1"/>
      <c r="T36" s="1"/>
      <c r="U36" s="1"/>
      <c r="V36" s="1"/>
      <c r="W36" s="1"/>
      <c r="X36" s="1"/>
    </row>
    <row r="37">
      <c r="A37" s="1"/>
      <c r="B37" s="1"/>
      <c r="C37" s="1"/>
      <c r="D37" s="1"/>
      <c r="E37" s="1"/>
      <c r="F37" s="1"/>
      <c r="G37" s="1"/>
      <c r="H37" s="1"/>
      <c r="I37" s="1"/>
      <c r="J37" s="1"/>
      <c r="K37" s="1"/>
      <c r="L37" s="1"/>
      <c r="M37" s="1"/>
      <c r="N37" s="1"/>
      <c r="O37" s="1"/>
      <c r="P37" s="1"/>
      <c r="Q37" s="1"/>
      <c r="R37" s="1"/>
      <c r="S37" s="1"/>
      <c r="T37" s="1"/>
      <c r="U37" s="1"/>
      <c r="V37" s="1"/>
      <c r="W37" s="1"/>
      <c r="X37" s="1"/>
    </row>
    <row r="38">
      <c r="A38" s="1"/>
      <c r="B38" s="1"/>
      <c r="C38" s="1"/>
      <c r="D38" s="1"/>
      <c r="E38" s="1"/>
      <c r="F38" s="1"/>
      <c r="G38" s="1"/>
      <c r="H38" s="1"/>
      <c r="I38" s="1"/>
      <c r="J38" s="1"/>
      <c r="K38" s="1"/>
      <c r="L38" s="1"/>
      <c r="M38" s="1"/>
      <c r="N38" s="1"/>
      <c r="O38" s="1"/>
      <c r="P38" s="1"/>
      <c r="Q38" s="1"/>
      <c r="R38" s="1"/>
      <c r="S38" s="1"/>
      <c r="T38" s="1"/>
      <c r="U38" s="1"/>
      <c r="V38" s="1"/>
      <c r="W38" s="1"/>
      <c r="X38" s="1"/>
    </row>
    <row r="39">
      <c r="A39" s="1"/>
      <c r="B39" s="1"/>
      <c r="C39" s="1"/>
      <c r="D39" s="1"/>
      <c r="E39" s="1"/>
      <c r="F39" s="1"/>
      <c r="G39" s="1"/>
      <c r="H39" s="1"/>
      <c r="I39" s="1"/>
      <c r="J39" s="1"/>
      <c r="K39" s="1"/>
      <c r="L39" s="1"/>
      <c r="M39" s="1"/>
      <c r="N39" s="1"/>
      <c r="O39" s="1"/>
      <c r="P39" s="1"/>
      <c r="Q39" s="1"/>
      <c r="R39" s="1"/>
      <c r="S39" s="1"/>
      <c r="T39" s="1"/>
      <c r="U39" s="1"/>
      <c r="V39" s="1"/>
      <c r="W39" s="1"/>
      <c r="X39" s="1"/>
    </row>
    <row r="40">
      <c r="A40" s="1"/>
      <c r="B40" s="1"/>
      <c r="C40" s="1"/>
      <c r="D40" s="1"/>
      <c r="E40" s="1"/>
      <c r="F40" s="1"/>
      <c r="G40" s="1"/>
      <c r="H40" s="1"/>
      <c r="I40" s="1"/>
      <c r="J40" s="1"/>
      <c r="K40" s="1"/>
      <c r="L40" s="1"/>
      <c r="M40" s="1"/>
      <c r="N40" s="1"/>
      <c r="O40" s="1"/>
      <c r="P40" s="1"/>
      <c r="Q40" s="1"/>
      <c r="R40" s="1"/>
      <c r="S40" s="1"/>
      <c r="T40" s="1"/>
      <c r="U40" s="1"/>
      <c r="V40" s="1"/>
      <c r="W40" s="1"/>
      <c r="X40" s="1"/>
    </row>
    <row r="41">
      <c r="A41" s="1"/>
      <c r="B41" s="1"/>
      <c r="C41" s="1"/>
      <c r="D41" s="1"/>
      <c r="E41" s="1"/>
      <c r="F41" s="1"/>
      <c r="G41" s="1"/>
      <c r="H41" s="1"/>
      <c r="I41" s="1"/>
      <c r="J41" s="1"/>
      <c r="K41" s="1"/>
      <c r="L41" s="1"/>
      <c r="M41" s="1"/>
      <c r="N41" s="1"/>
      <c r="O41" s="1"/>
      <c r="P41" s="1"/>
      <c r="Q41" s="1"/>
      <c r="R41" s="1"/>
      <c r="S41" s="1"/>
      <c r="T41" s="1"/>
      <c r="U41" s="1"/>
      <c r="V41" s="1"/>
      <c r="W41" s="1"/>
      <c r="X41" s="1"/>
    </row>
    <row r="42">
      <c r="A42" s="1"/>
      <c r="B42" s="1"/>
      <c r="C42" s="1"/>
      <c r="D42" s="1"/>
      <c r="E42" s="1"/>
      <c r="F42" s="1"/>
      <c r="G42" s="1"/>
      <c r="H42" s="1"/>
      <c r="I42" s="1"/>
      <c r="J42" s="1"/>
      <c r="K42" s="1"/>
      <c r="L42" s="1"/>
      <c r="M42" s="1"/>
      <c r="N42" s="1"/>
      <c r="O42" s="1"/>
      <c r="P42" s="1"/>
      <c r="Q42" s="1"/>
      <c r="R42" s="1"/>
      <c r="S42" s="1"/>
      <c r="T42" s="1"/>
      <c r="U42" s="1"/>
      <c r="V42" s="1"/>
      <c r="W42" s="1"/>
      <c r="X42" s="1"/>
    </row>
    <row r="43">
      <c r="A43" s="1"/>
      <c r="B43" s="1"/>
      <c r="C43" s="1"/>
      <c r="D43" s="1"/>
      <c r="E43" s="1"/>
      <c r="F43" s="1"/>
      <c r="G43" s="1"/>
      <c r="H43" s="1"/>
      <c r="I43" s="1"/>
      <c r="J43" s="1"/>
      <c r="K43" s="1"/>
      <c r="L43" s="1"/>
      <c r="M43" s="1"/>
      <c r="N43" s="1"/>
      <c r="O43" s="1"/>
      <c r="P43" s="1"/>
      <c r="Q43" s="1"/>
      <c r="R43" s="1"/>
      <c r="S43" s="1"/>
      <c r="T43" s="1"/>
      <c r="U43" s="1"/>
      <c r="V43" s="1"/>
      <c r="W43" s="1"/>
      <c r="X43" s="1"/>
    </row>
    <row r="44">
      <c r="A44" s="1"/>
      <c r="B44" s="1"/>
      <c r="C44" s="1"/>
      <c r="D44" s="1"/>
      <c r="E44" s="1"/>
      <c r="F44" s="1"/>
      <c r="G44" s="1"/>
      <c r="H44" s="1"/>
      <c r="I44" s="1"/>
      <c r="J44" s="1"/>
      <c r="K44" s="1"/>
      <c r="L44" s="1"/>
      <c r="M44" s="1"/>
      <c r="N44" s="1"/>
      <c r="O44" s="1"/>
      <c r="P44" s="1"/>
      <c r="Q44" s="1"/>
      <c r="R44" s="1"/>
      <c r="S44" s="1"/>
      <c r="T44" s="1"/>
      <c r="U44" s="1"/>
      <c r="V44" s="1"/>
      <c r="W44" s="1"/>
      <c r="X44" s="1"/>
    </row>
    <row r="45">
      <c r="A45" s="1"/>
      <c r="B45" s="1"/>
      <c r="C45" s="1"/>
      <c r="D45" s="1"/>
      <c r="E45" s="1"/>
      <c r="F45" s="1"/>
      <c r="G45" s="1"/>
      <c r="H45" s="1"/>
      <c r="I45" s="1"/>
      <c r="J45" s="1"/>
      <c r="K45" s="1"/>
      <c r="L45" s="1"/>
      <c r="M45" s="1"/>
      <c r="N45" s="1"/>
      <c r="O45" s="1"/>
      <c r="P45" s="1"/>
      <c r="Q45" s="1"/>
      <c r="R45" s="1"/>
      <c r="S45" s="1"/>
      <c r="T45" s="1"/>
      <c r="U45" s="1"/>
      <c r="V45" s="1"/>
      <c r="W45" s="1"/>
      <c r="X45" s="1"/>
    </row>
    <row r="46">
      <c r="A46" s="1"/>
      <c r="B46" s="1"/>
      <c r="C46" s="1"/>
      <c r="D46" s="1"/>
      <c r="E46" s="1"/>
      <c r="F46" s="1"/>
      <c r="G46" s="1"/>
      <c r="H46" s="1"/>
      <c r="I46" s="1"/>
      <c r="J46" s="1"/>
      <c r="K46" s="1"/>
      <c r="L46" s="1"/>
      <c r="M46" s="1"/>
      <c r="N46" s="1"/>
      <c r="O46" s="1"/>
      <c r="P46" s="1"/>
      <c r="Q46" s="1"/>
      <c r="R46" s="1"/>
      <c r="S46" s="1"/>
      <c r="T46" s="1"/>
      <c r="U46" s="1"/>
      <c r="V46" s="1"/>
      <c r="W46" s="1"/>
      <c r="X46" s="1"/>
    </row>
    <row r="47">
      <c r="A47" s="1"/>
      <c r="B47" s="1"/>
      <c r="C47" s="1"/>
      <c r="D47" s="1"/>
      <c r="E47" s="1"/>
      <c r="F47" s="1"/>
      <c r="G47" s="1"/>
      <c r="H47" s="1"/>
      <c r="I47" s="1"/>
      <c r="J47" s="1"/>
      <c r="K47" s="1"/>
      <c r="L47" s="1"/>
      <c r="M47" s="1"/>
      <c r="N47" s="1"/>
      <c r="O47" s="1"/>
      <c r="P47" s="1"/>
      <c r="Q47" s="1"/>
      <c r="R47" s="1"/>
      <c r="S47" s="1"/>
      <c r="T47" s="1"/>
      <c r="U47" s="1"/>
      <c r="V47" s="1"/>
      <c r="W47" s="1"/>
      <c r="X47" s="1"/>
    </row>
    <row r="48">
      <c r="A48" s="1"/>
      <c r="B48" s="1"/>
      <c r="C48" s="1"/>
      <c r="D48" s="1"/>
      <c r="E48" s="1"/>
      <c r="F48" s="1"/>
      <c r="G48" s="1"/>
      <c r="H48" s="1"/>
      <c r="I48" s="1"/>
      <c r="J48" s="1"/>
      <c r="K48" s="1"/>
      <c r="L48" s="1"/>
      <c r="M48" s="1"/>
      <c r="N48" s="1"/>
      <c r="O48" s="1"/>
      <c r="P48" s="1"/>
      <c r="Q48" s="1"/>
      <c r="R48" s="1"/>
      <c r="S48" s="1"/>
      <c r="T48" s="1"/>
      <c r="U48" s="1"/>
      <c r="V48" s="1"/>
      <c r="W48" s="1"/>
      <c r="X48" s="1"/>
    </row>
    <row r="49">
      <c r="A49" s="1"/>
      <c r="B49" s="1"/>
      <c r="C49" s="1"/>
      <c r="D49" s="1"/>
      <c r="E49" s="1"/>
      <c r="F49" s="1"/>
      <c r="G49" s="1"/>
      <c r="H49" s="1"/>
      <c r="I49" s="1"/>
      <c r="J49" s="1"/>
      <c r="K49" s="1"/>
      <c r="L49" s="1"/>
      <c r="M49" s="1"/>
      <c r="N49" s="1"/>
      <c r="O49" s="1"/>
      <c r="P49" s="1"/>
      <c r="Q49" s="1"/>
      <c r="R49" s="1"/>
      <c r="S49" s="1"/>
      <c r="T49" s="1"/>
      <c r="U49" s="1"/>
      <c r="V49" s="1"/>
      <c r="W49" s="1"/>
      <c r="X49" s="1"/>
    </row>
    <row r="50">
      <c r="A50" s="1"/>
      <c r="B50" s="1"/>
      <c r="C50" s="1"/>
      <c r="D50" s="1"/>
      <c r="E50" s="1"/>
      <c r="F50" s="1"/>
      <c r="G50" s="1"/>
      <c r="H50" s="1"/>
      <c r="I50" s="1"/>
      <c r="J50" s="1"/>
      <c r="K50" s="1"/>
      <c r="L50" s="1"/>
      <c r="M50" s="1"/>
      <c r="N50" s="1"/>
      <c r="O50" s="1"/>
      <c r="P50" s="1"/>
      <c r="Q50" s="1"/>
      <c r="R50" s="1"/>
      <c r="S50" s="1"/>
      <c r="T50" s="1"/>
      <c r="U50" s="1"/>
      <c r="V50" s="1"/>
      <c r="W50" s="1"/>
      <c r="X50" s="1"/>
    </row>
    <row r="51">
      <c r="A51" s="1"/>
      <c r="B51" s="1"/>
      <c r="C51" s="1"/>
      <c r="D51" s="1"/>
      <c r="E51" s="1"/>
      <c r="F51" s="1"/>
      <c r="G51" s="1"/>
      <c r="H51" s="1"/>
      <c r="I51" s="1"/>
      <c r="J51" s="1"/>
      <c r="K51" s="1"/>
      <c r="L51" s="1"/>
      <c r="M51" s="1"/>
      <c r="N51" s="1"/>
      <c r="O51" s="1"/>
      <c r="P51" s="1"/>
      <c r="Q51" s="1"/>
      <c r="R51" s="1"/>
      <c r="S51" s="1"/>
      <c r="T51" s="1"/>
      <c r="U51" s="1"/>
      <c r="V51" s="1"/>
      <c r="W51" s="1"/>
      <c r="X51" s="1"/>
    </row>
    <row r="52">
      <c r="A52" s="1"/>
      <c r="B52" s="1"/>
      <c r="C52" s="1"/>
      <c r="D52" s="1"/>
      <c r="E52" s="1"/>
      <c r="F52" s="1"/>
      <c r="G52" s="1"/>
      <c r="H52" s="1"/>
      <c r="I52" s="1"/>
      <c r="J52" s="1"/>
      <c r="K52" s="1"/>
      <c r="L52" s="1"/>
      <c r="M52" s="1"/>
      <c r="N52" s="1"/>
      <c r="O52" s="1"/>
      <c r="P52" s="1"/>
      <c r="Q52" s="1"/>
      <c r="R52" s="1"/>
      <c r="S52" s="1"/>
      <c r="T52" s="1"/>
      <c r="U52" s="1"/>
      <c r="V52" s="1"/>
      <c r="W52" s="1"/>
      <c r="X52" s="1"/>
    </row>
    <row r="53">
      <c r="A53" s="1"/>
      <c r="B53" s="1"/>
      <c r="C53" s="1"/>
      <c r="D53" s="1"/>
      <c r="E53" s="1"/>
      <c r="F53" s="1"/>
      <c r="G53" s="1"/>
      <c r="H53" s="1"/>
      <c r="I53" s="1"/>
      <c r="J53" s="1"/>
      <c r="K53" s="1"/>
      <c r="L53" s="1"/>
      <c r="M53" s="1"/>
      <c r="N53" s="1"/>
      <c r="O53" s="1"/>
      <c r="P53" s="1"/>
      <c r="Q53" s="1"/>
      <c r="R53" s="1"/>
      <c r="S53" s="1"/>
      <c r="T53" s="1"/>
      <c r="U53" s="1"/>
      <c r="V53" s="1"/>
      <c r="W53" s="1"/>
      <c r="X53" s="1"/>
    </row>
    <row r="54">
      <c r="A54" s="1"/>
      <c r="B54" s="1"/>
      <c r="C54" s="1"/>
      <c r="D54" s="1"/>
      <c r="E54" s="1"/>
      <c r="F54" s="1"/>
      <c r="G54" s="1"/>
      <c r="H54" s="1"/>
      <c r="I54" s="1"/>
      <c r="J54" s="1"/>
      <c r="K54" s="1"/>
      <c r="L54" s="1"/>
      <c r="M54" s="1"/>
      <c r="N54" s="1"/>
      <c r="O54" s="1"/>
      <c r="P54" s="1"/>
      <c r="Q54" s="1"/>
      <c r="R54" s="1"/>
      <c r="S54" s="1"/>
      <c r="T54" s="1"/>
      <c r="U54" s="1"/>
      <c r="V54" s="1"/>
      <c r="W54" s="1"/>
      <c r="X54" s="1"/>
    </row>
    <row r="55">
      <c r="A55" s="1"/>
      <c r="B55" s="1"/>
      <c r="C55" s="1"/>
      <c r="D55" s="1"/>
      <c r="E55" s="1"/>
      <c r="F55" s="1"/>
      <c r="G55" s="1"/>
      <c r="H55" s="1"/>
      <c r="I55" s="1"/>
      <c r="J55" s="1"/>
      <c r="K55" s="1"/>
      <c r="L55" s="1"/>
      <c r="M55" s="1"/>
      <c r="N55" s="1"/>
      <c r="O55" s="1"/>
      <c r="P55" s="1"/>
      <c r="Q55" s="1"/>
      <c r="R55" s="1"/>
      <c r="S55" s="1"/>
      <c r="T55" s="1"/>
      <c r="U55" s="1"/>
      <c r="V55" s="1"/>
      <c r="W55" s="1"/>
      <c r="X55" s="1"/>
    </row>
    <row r="56">
      <c r="A56" s="1"/>
      <c r="B56" s="1"/>
      <c r="C56" s="1"/>
      <c r="D56" s="1"/>
      <c r="E56" s="1"/>
      <c r="F56" s="1"/>
      <c r="G56" s="1"/>
      <c r="H56" s="1"/>
      <c r="I56" s="1"/>
      <c r="J56" s="1"/>
      <c r="K56" s="1"/>
      <c r="L56" s="1"/>
      <c r="M56" s="1"/>
      <c r="N56" s="1"/>
      <c r="O56" s="1"/>
      <c r="P56" s="1"/>
      <c r="Q56" s="1"/>
      <c r="R56" s="1"/>
      <c r="S56" s="1"/>
      <c r="T56" s="1"/>
      <c r="U56" s="1"/>
      <c r="V56" s="1"/>
      <c r="W56" s="1"/>
      <c r="X56" s="1"/>
    </row>
    <row r="57">
      <c r="A57" s="1"/>
      <c r="B57" s="1"/>
      <c r="C57" s="1"/>
      <c r="D57" s="1"/>
      <c r="E57" s="1"/>
      <c r="F57" s="1"/>
      <c r="G57" s="1"/>
      <c r="H57" s="1"/>
      <c r="I57" s="1"/>
      <c r="J57" s="1"/>
      <c r="K57" s="1"/>
      <c r="L57" s="1"/>
      <c r="M57" s="1"/>
      <c r="N57" s="1"/>
      <c r="O57" s="1"/>
      <c r="P57" s="1"/>
      <c r="Q57" s="1"/>
      <c r="R57" s="1"/>
      <c r="S57" s="1"/>
      <c r="T57" s="1"/>
      <c r="U57" s="1"/>
      <c r="V57" s="1"/>
      <c r="W57" s="1"/>
      <c r="X57" s="1"/>
    </row>
    <row r="58">
      <c r="A58" s="1"/>
      <c r="B58" s="1"/>
      <c r="C58" s="1"/>
      <c r="D58" s="1"/>
      <c r="E58" s="1"/>
      <c r="F58" s="1"/>
      <c r="G58" s="1"/>
      <c r="H58" s="1"/>
      <c r="I58" s="1"/>
      <c r="J58" s="1"/>
      <c r="K58" s="1"/>
      <c r="L58" s="1"/>
      <c r="M58" s="1"/>
      <c r="N58" s="1"/>
      <c r="O58" s="1"/>
      <c r="P58" s="1"/>
      <c r="Q58" s="1"/>
      <c r="R58" s="1"/>
      <c r="S58" s="1"/>
      <c r="T58" s="1"/>
      <c r="U58" s="1"/>
      <c r="V58" s="1"/>
      <c r="W58" s="1"/>
      <c r="X58" s="1"/>
    </row>
    <row r="59">
      <c r="A59" s="1"/>
      <c r="B59" s="1"/>
      <c r="C59" s="1"/>
      <c r="D59" s="1"/>
      <c r="E59" s="1"/>
      <c r="F59" s="1"/>
      <c r="G59" s="1"/>
      <c r="H59" s="1"/>
      <c r="I59" s="1"/>
      <c r="J59" s="1"/>
      <c r="K59" s="1"/>
      <c r="L59" s="1"/>
      <c r="M59" s="1"/>
      <c r="N59" s="1"/>
      <c r="O59" s="1"/>
      <c r="P59" s="1"/>
      <c r="Q59" s="1"/>
      <c r="R59" s="1"/>
      <c r="S59" s="1"/>
      <c r="T59" s="1"/>
      <c r="U59" s="1"/>
      <c r="V59" s="1"/>
      <c r="W59" s="1"/>
      <c r="X59" s="1"/>
    </row>
    <row r="60">
      <c r="A60" s="1"/>
      <c r="B60" s="1"/>
      <c r="C60" s="1"/>
      <c r="D60" s="1"/>
      <c r="E60" s="1"/>
      <c r="F60" s="1"/>
      <c r="G60" s="1"/>
      <c r="H60" s="1"/>
      <c r="I60" s="1"/>
      <c r="J60" s="1"/>
      <c r="K60" s="1"/>
      <c r="L60" s="1"/>
      <c r="M60" s="1"/>
      <c r="N60" s="1"/>
      <c r="O60" s="1"/>
      <c r="P60" s="1"/>
      <c r="Q60" s="1"/>
      <c r="R60" s="1"/>
      <c r="S60" s="1"/>
      <c r="T60" s="1"/>
      <c r="U60" s="1"/>
      <c r="V60" s="1"/>
      <c r="W60" s="1"/>
      <c r="X60" s="1"/>
    </row>
    <row r="61">
      <c r="A61" s="1"/>
      <c r="B61" s="1"/>
      <c r="C61" s="1"/>
      <c r="D61" s="1"/>
      <c r="E61" s="1"/>
      <c r="F61" s="1"/>
      <c r="G61" s="1"/>
      <c r="H61" s="1"/>
      <c r="I61" s="1"/>
      <c r="J61" s="1"/>
      <c r="K61" s="1"/>
      <c r="L61" s="1"/>
      <c r="M61" s="1"/>
      <c r="N61" s="1"/>
      <c r="O61" s="1"/>
      <c r="P61" s="1"/>
      <c r="Q61" s="1"/>
      <c r="R61" s="1"/>
      <c r="S61" s="1"/>
      <c r="T61" s="1"/>
      <c r="U61" s="1"/>
      <c r="V61" s="1"/>
      <c r="W61" s="1"/>
      <c r="X61" s="1"/>
    </row>
    <row r="62">
      <c r="A62" s="1"/>
      <c r="B62" s="1"/>
      <c r="C62" s="1"/>
      <c r="D62" s="1"/>
      <c r="E62" s="1"/>
      <c r="F62" s="1"/>
      <c r="G62" s="1"/>
      <c r="H62" s="1"/>
      <c r="I62" s="1"/>
      <c r="J62" s="1"/>
      <c r="K62" s="1"/>
      <c r="L62" s="1"/>
      <c r="M62" s="1"/>
      <c r="N62" s="1"/>
      <c r="O62" s="1"/>
      <c r="P62" s="1"/>
      <c r="Q62" s="1"/>
      <c r="R62" s="1"/>
      <c r="S62" s="1"/>
      <c r="T62" s="1"/>
      <c r="U62" s="1"/>
      <c r="V62" s="1"/>
      <c r="W62" s="1"/>
      <c r="X62" s="1"/>
    </row>
    <row r="63">
      <c r="A63" s="1"/>
      <c r="B63" s="1"/>
      <c r="C63" s="1"/>
      <c r="D63" s="1"/>
      <c r="E63" s="1"/>
      <c r="F63" s="1"/>
      <c r="G63" s="1"/>
      <c r="H63" s="1"/>
      <c r="I63" s="1"/>
      <c r="J63" s="1"/>
      <c r="K63" s="1"/>
      <c r="L63" s="1"/>
      <c r="M63" s="1"/>
      <c r="N63" s="1"/>
      <c r="O63" s="1"/>
      <c r="P63" s="1"/>
      <c r="Q63" s="1"/>
      <c r="R63" s="1"/>
      <c r="S63" s="1"/>
      <c r="T63" s="1"/>
      <c r="U63" s="1"/>
      <c r="V63" s="1"/>
      <c r="W63" s="1"/>
      <c r="X63" s="1"/>
    </row>
    <row r="64">
      <c r="A64" s="1"/>
      <c r="B64" s="1"/>
      <c r="C64" s="1"/>
      <c r="D64" s="1"/>
      <c r="E64" s="1"/>
      <c r="F64" s="1"/>
      <c r="G64" s="1"/>
      <c r="H64" s="1"/>
      <c r="I64" s="1"/>
      <c r="J64" s="1"/>
      <c r="K64" s="1"/>
      <c r="L64" s="1"/>
      <c r="M64" s="1"/>
      <c r="N64" s="1"/>
      <c r="O64" s="1"/>
      <c r="P64" s="1"/>
      <c r="Q64" s="1"/>
      <c r="R64" s="1"/>
      <c r="S64" s="1"/>
      <c r="T64" s="1"/>
      <c r="U64" s="1"/>
      <c r="V64" s="1"/>
      <c r="W64" s="1"/>
      <c r="X64" s="1"/>
    </row>
    <row r="65">
      <c r="A65" s="1"/>
      <c r="B65" s="1"/>
      <c r="C65" s="1"/>
      <c r="D65" s="1"/>
      <c r="E65" s="1"/>
      <c r="F65" s="1"/>
      <c r="G65" s="1"/>
      <c r="H65" s="1"/>
      <c r="I65" s="1"/>
      <c r="J65" s="1"/>
      <c r="K65" s="1"/>
      <c r="L65" s="1"/>
      <c r="M65" s="1"/>
      <c r="N65" s="1"/>
      <c r="O65" s="1"/>
      <c r="P65" s="1"/>
      <c r="Q65" s="1"/>
      <c r="R65" s="1"/>
      <c r="S65" s="1"/>
      <c r="T65" s="1"/>
      <c r="U65" s="1"/>
      <c r="V65" s="1"/>
      <c r="W65" s="1"/>
      <c r="X65" s="1"/>
    </row>
    <row r="66">
      <c r="A66" s="1"/>
      <c r="B66" s="1"/>
      <c r="C66" s="1"/>
      <c r="D66" s="1"/>
      <c r="E66" s="1"/>
      <c r="F66" s="1"/>
      <c r="G66" s="1"/>
      <c r="H66" s="1"/>
      <c r="I66" s="1"/>
      <c r="J66" s="1"/>
      <c r="K66" s="1"/>
      <c r="L66" s="1"/>
      <c r="M66" s="1"/>
      <c r="N66" s="1"/>
      <c r="O66" s="1"/>
      <c r="P66" s="1"/>
      <c r="Q66" s="1"/>
      <c r="R66" s="1"/>
      <c r="S66" s="1"/>
      <c r="T66" s="1"/>
      <c r="U66" s="1"/>
      <c r="V66" s="1"/>
      <c r="W66" s="1"/>
      <c r="X66" s="1"/>
    </row>
    <row r="67">
      <c r="A67" s="1"/>
      <c r="B67" s="1"/>
      <c r="C67" s="1"/>
      <c r="D67" s="1"/>
      <c r="E67" s="1"/>
      <c r="F67" s="1"/>
      <c r="G67" s="1"/>
      <c r="H67" s="1"/>
      <c r="I67" s="1"/>
      <c r="J67" s="1"/>
      <c r="K67" s="1"/>
      <c r="L67" s="1"/>
      <c r="M67" s="1"/>
      <c r="N67" s="1"/>
      <c r="O67" s="1"/>
      <c r="P67" s="1"/>
      <c r="Q67" s="1"/>
      <c r="R67" s="1"/>
      <c r="S67" s="1"/>
      <c r="T67" s="1"/>
      <c r="U67" s="1"/>
      <c r="V67" s="1"/>
      <c r="W67" s="1"/>
      <c r="X67" s="1"/>
    </row>
    <row r="68">
      <c r="A68" s="1"/>
      <c r="B68" s="1"/>
      <c r="C68" s="1"/>
      <c r="D68" s="1"/>
      <c r="E68" s="1"/>
      <c r="F68" s="1"/>
      <c r="G68" s="1"/>
      <c r="H68" s="1"/>
      <c r="I68" s="1"/>
      <c r="J68" s="1"/>
      <c r="K68" s="1"/>
      <c r="L68" s="1"/>
      <c r="M68" s="1"/>
      <c r="N68" s="1"/>
      <c r="O68" s="1"/>
      <c r="P68" s="1"/>
      <c r="Q68" s="1"/>
      <c r="R68" s="1"/>
      <c r="S68" s="1"/>
      <c r="T68" s="1"/>
      <c r="U68" s="1"/>
      <c r="V68" s="1"/>
      <c r="W68" s="1"/>
      <c r="X68" s="1"/>
    </row>
    <row r="69">
      <c r="A69" s="1"/>
      <c r="B69" s="1"/>
      <c r="C69" s="1"/>
      <c r="D69" s="1"/>
      <c r="E69" s="1"/>
      <c r="F69" s="1"/>
      <c r="G69" s="1"/>
      <c r="H69" s="1"/>
      <c r="I69" s="1"/>
      <c r="J69" s="1"/>
      <c r="K69" s="1"/>
      <c r="L69" s="1"/>
      <c r="M69" s="1"/>
      <c r="N69" s="1"/>
      <c r="O69" s="1"/>
      <c r="P69" s="1"/>
      <c r="Q69" s="1"/>
      <c r="R69" s="1"/>
      <c r="S69" s="1"/>
      <c r="T69" s="1"/>
      <c r="U69" s="1"/>
      <c r="V69" s="1"/>
      <c r="W69" s="1"/>
      <c r="X69" s="1"/>
    </row>
    <row r="70">
      <c r="A70" s="1"/>
      <c r="B70" s="1"/>
      <c r="C70" s="1"/>
      <c r="D70" s="1"/>
      <c r="E70" s="1"/>
      <c r="F70" s="1"/>
      <c r="G70" s="1"/>
      <c r="H70" s="1"/>
      <c r="I70" s="1"/>
      <c r="J70" s="1"/>
      <c r="K70" s="1"/>
      <c r="L70" s="1"/>
      <c r="M70" s="1"/>
      <c r="N70" s="1"/>
      <c r="O70" s="1"/>
      <c r="P70" s="1"/>
      <c r="Q70" s="1"/>
      <c r="R70" s="1"/>
      <c r="S70" s="1"/>
      <c r="T70" s="1"/>
      <c r="U70" s="1"/>
      <c r="V70" s="1"/>
      <c r="W70" s="1"/>
      <c r="X70" s="1"/>
    </row>
    <row r="71">
      <c r="A71" s="1"/>
      <c r="B71" s="1"/>
      <c r="C71" s="1"/>
      <c r="D71" s="1"/>
      <c r="E71" s="1"/>
      <c r="F71" s="1"/>
      <c r="G71" s="1"/>
      <c r="H71" s="1"/>
      <c r="I71" s="1"/>
      <c r="J71" s="1"/>
      <c r="K71" s="1"/>
      <c r="L71" s="1"/>
      <c r="M71" s="1"/>
      <c r="N71" s="1"/>
      <c r="O71" s="1"/>
      <c r="P71" s="1"/>
      <c r="Q71" s="1"/>
      <c r="R71" s="1"/>
      <c r="S71" s="1"/>
      <c r="T71" s="1"/>
      <c r="U71" s="1"/>
      <c r="V71" s="1"/>
      <c r="W71" s="1"/>
      <c r="X71" s="1"/>
    </row>
    <row r="72">
      <c r="A72" s="1"/>
      <c r="B72" s="1"/>
      <c r="C72" s="1"/>
      <c r="D72" s="1"/>
      <c r="E72" s="1"/>
      <c r="F72" s="1"/>
      <c r="G72" s="1"/>
      <c r="H72" s="1"/>
      <c r="I72" s="1"/>
      <c r="J72" s="1"/>
      <c r="K72" s="1"/>
      <c r="L72" s="1"/>
      <c r="M72" s="1"/>
      <c r="N72" s="1"/>
      <c r="O72" s="1"/>
      <c r="P72" s="1"/>
      <c r="Q72" s="1"/>
      <c r="R72" s="1"/>
      <c r="S72" s="1"/>
      <c r="T72" s="1"/>
      <c r="U72" s="1"/>
      <c r="V72" s="1"/>
      <c r="W72" s="1"/>
      <c r="X72" s="1"/>
    </row>
    <row r="73">
      <c r="A73" s="1"/>
      <c r="B73" s="1"/>
      <c r="C73" s="1"/>
      <c r="D73" s="1"/>
      <c r="E73" s="1"/>
      <c r="F73" s="1"/>
      <c r="G73" s="1"/>
      <c r="H73" s="1"/>
      <c r="I73" s="1"/>
      <c r="J73" s="1"/>
      <c r="K73" s="1"/>
      <c r="L73" s="1"/>
      <c r="M73" s="1"/>
      <c r="N73" s="1"/>
      <c r="O73" s="1"/>
      <c r="P73" s="1"/>
      <c r="Q73" s="1"/>
      <c r="R73" s="1"/>
      <c r="S73" s="1"/>
      <c r="T73" s="1"/>
      <c r="U73" s="1"/>
      <c r="V73" s="1"/>
      <c r="W73" s="1"/>
      <c r="X73" s="1"/>
    </row>
    <row r="74">
      <c r="A74" s="1"/>
      <c r="B74" s="1"/>
      <c r="C74" s="1"/>
      <c r="D74" s="1"/>
      <c r="E74" s="1"/>
      <c r="F74" s="1"/>
      <c r="G74" s="1"/>
      <c r="H74" s="1"/>
      <c r="I74" s="1"/>
      <c r="J74" s="1"/>
      <c r="K74" s="1"/>
      <c r="L74" s="1"/>
      <c r="M74" s="1"/>
      <c r="N74" s="1"/>
      <c r="O74" s="1"/>
      <c r="P74" s="1"/>
      <c r="Q74" s="1"/>
      <c r="R74" s="1"/>
      <c r="S74" s="1"/>
      <c r="T74" s="1"/>
      <c r="U74" s="1"/>
      <c r="V74" s="1"/>
      <c r="W74" s="1"/>
      <c r="X74" s="1"/>
    </row>
    <row r="75">
      <c r="A75" s="1"/>
      <c r="B75" s="1"/>
      <c r="C75" s="1"/>
      <c r="D75" s="1"/>
      <c r="E75" s="1"/>
      <c r="F75" s="1"/>
      <c r="G75" s="1"/>
      <c r="H75" s="1"/>
      <c r="I75" s="1"/>
      <c r="J75" s="1"/>
      <c r="K75" s="1"/>
      <c r="L75" s="1"/>
      <c r="M75" s="1"/>
      <c r="N75" s="1"/>
      <c r="O75" s="1"/>
      <c r="P75" s="1"/>
      <c r="Q75" s="1"/>
      <c r="R75" s="1"/>
      <c r="S75" s="1"/>
      <c r="T75" s="1"/>
      <c r="U75" s="1"/>
      <c r="V75" s="1"/>
      <c r="W75" s="1"/>
      <c r="X75" s="1"/>
    </row>
    <row r="76">
      <c r="A76" s="1"/>
      <c r="B76" s="1"/>
      <c r="C76" s="1"/>
      <c r="D76" s="1"/>
      <c r="E76" s="1"/>
      <c r="F76" s="1"/>
      <c r="G76" s="1"/>
      <c r="H76" s="1"/>
      <c r="I76" s="1"/>
      <c r="J76" s="1"/>
      <c r="K76" s="1"/>
      <c r="L76" s="1"/>
      <c r="M76" s="1"/>
      <c r="N76" s="1"/>
      <c r="O76" s="1"/>
      <c r="P76" s="1"/>
      <c r="Q76" s="1"/>
      <c r="R76" s="1"/>
      <c r="S76" s="1"/>
      <c r="T76" s="1"/>
      <c r="U76" s="1"/>
      <c r="V76" s="1"/>
      <c r="W76" s="1"/>
      <c r="X76" s="1"/>
    </row>
    <row r="77">
      <c r="A77" s="1"/>
      <c r="B77" s="1"/>
      <c r="C77" s="1"/>
      <c r="D77" s="1"/>
      <c r="E77" s="1"/>
      <c r="F77" s="1"/>
      <c r="G77" s="1"/>
      <c r="H77" s="1"/>
      <c r="I77" s="1"/>
      <c r="J77" s="1"/>
      <c r="K77" s="1"/>
      <c r="L77" s="1"/>
      <c r="M77" s="1"/>
      <c r="N77" s="1"/>
      <c r="O77" s="1"/>
      <c r="P77" s="1"/>
      <c r="Q77" s="1"/>
      <c r="R77" s="1"/>
      <c r="S77" s="1"/>
      <c r="T77" s="1"/>
      <c r="U77" s="1"/>
      <c r="V77" s="1"/>
      <c r="W77" s="1"/>
      <c r="X77" s="1"/>
    </row>
    <row r="78">
      <c r="A78" s="1"/>
      <c r="B78" s="1"/>
      <c r="C78" s="1"/>
      <c r="D78" s="1"/>
      <c r="E78" s="1"/>
      <c r="F78" s="1"/>
      <c r="G78" s="1"/>
      <c r="H78" s="1"/>
      <c r="I78" s="1"/>
      <c r="J78" s="1"/>
      <c r="K78" s="1"/>
      <c r="L78" s="1"/>
      <c r="M78" s="1"/>
      <c r="N78" s="1"/>
      <c r="O78" s="1"/>
      <c r="P78" s="1"/>
      <c r="Q78" s="1"/>
      <c r="R78" s="1"/>
      <c r="S78" s="1"/>
      <c r="T78" s="1"/>
      <c r="U78" s="1"/>
      <c r="V78" s="1"/>
      <c r="W78" s="1"/>
      <c r="X78" s="1"/>
    </row>
    <row r="79">
      <c r="A79" s="1"/>
      <c r="B79" s="1"/>
      <c r="C79" s="1"/>
      <c r="D79" s="1"/>
      <c r="E79" s="1"/>
      <c r="F79" s="1"/>
      <c r="G79" s="1"/>
      <c r="H79" s="1"/>
      <c r="I79" s="1"/>
      <c r="J79" s="1"/>
      <c r="K79" s="1"/>
      <c r="L79" s="1"/>
      <c r="M79" s="1"/>
      <c r="N79" s="1"/>
      <c r="O79" s="1"/>
      <c r="P79" s="1"/>
      <c r="Q79" s="1"/>
      <c r="R79" s="1"/>
      <c r="S79" s="1"/>
      <c r="T79" s="1"/>
      <c r="U79" s="1"/>
      <c r="V79" s="1"/>
      <c r="W79" s="1"/>
      <c r="X79" s="1"/>
    </row>
    <row r="80">
      <c r="A80" s="1"/>
      <c r="B80" s="1"/>
      <c r="C80" s="1"/>
      <c r="D80" s="1"/>
      <c r="E80" s="1"/>
      <c r="F80" s="1"/>
      <c r="G80" s="1"/>
      <c r="H80" s="1"/>
      <c r="I80" s="1"/>
      <c r="J80" s="1"/>
      <c r="K80" s="1"/>
      <c r="L80" s="1"/>
      <c r="M80" s="1"/>
      <c r="N80" s="1"/>
      <c r="O80" s="1"/>
      <c r="P80" s="1"/>
      <c r="Q80" s="1"/>
      <c r="R80" s="1"/>
      <c r="S80" s="1"/>
      <c r="T80" s="1"/>
      <c r="U80" s="1"/>
      <c r="V80" s="1"/>
      <c r="W80" s="1"/>
      <c r="X80" s="1"/>
    </row>
    <row r="81">
      <c r="A81" s="1"/>
      <c r="B81" s="1"/>
      <c r="C81" s="1"/>
      <c r="D81" s="1"/>
      <c r="E81" s="1"/>
      <c r="F81" s="1"/>
      <c r="G81" s="1"/>
      <c r="H81" s="1"/>
      <c r="I81" s="1"/>
      <c r="J81" s="1"/>
      <c r="K81" s="1"/>
      <c r="L81" s="1"/>
      <c r="M81" s="1"/>
      <c r="N81" s="1"/>
      <c r="O81" s="1"/>
      <c r="P81" s="1"/>
      <c r="Q81" s="1"/>
      <c r="R81" s="1"/>
      <c r="S81" s="1"/>
      <c r="T81" s="1"/>
      <c r="U81" s="1"/>
      <c r="V81" s="1"/>
      <c r="W81" s="1"/>
      <c r="X81" s="1"/>
    </row>
    <row r="82">
      <c r="A82" s="1"/>
      <c r="B82" s="1"/>
      <c r="C82" s="1"/>
      <c r="D82" s="1"/>
      <c r="E82" s="1"/>
      <c r="F82" s="1"/>
      <c r="G82" s="1"/>
      <c r="H82" s="1"/>
      <c r="I82" s="1"/>
      <c r="J82" s="1"/>
      <c r="K82" s="1"/>
      <c r="L82" s="1"/>
      <c r="M82" s="1"/>
      <c r="N82" s="1"/>
      <c r="O82" s="1"/>
      <c r="P82" s="1"/>
      <c r="Q82" s="1"/>
      <c r="R82" s="1"/>
      <c r="S82" s="1"/>
      <c r="T82" s="1"/>
      <c r="U82" s="1"/>
      <c r="V82" s="1"/>
      <c r="W82" s="1"/>
      <c r="X82" s="1"/>
    </row>
    <row r="83">
      <c r="A83" s="1"/>
      <c r="B83" s="1"/>
      <c r="C83" s="1"/>
      <c r="D83" s="1"/>
      <c r="E83" s="1"/>
      <c r="F83" s="1"/>
      <c r="G83" s="1"/>
      <c r="H83" s="1"/>
      <c r="I83" s="1"/>
      <c r="J83" s="1"/>
      <c r="K83" s="1"/>
      <c r="L83" s="1"/>
      <c r="M83" s="1"/>
      <c r="N83" s="1"/>
      <c r="O83" s="1"/>
      <c r="P83" s="1"/>
      <c r="Q83" s="1"/>
      <c r="R83" s="1"/>
      <c r="S83" s="1"/>
      <c r="T83" s="1"/>
      <c r="U83" s="1"/>
      <c r="V83" s="1"/>
      <c r="W83" s="1"/>
      <c r="X83" s="1"/>
    </row>
    <row r="84">
      <c r="A84" s="1"/>
      <c r="B84" s="1"/>
      <c r="C84" s="1"/>
      <c r="D84" s="1"/>
      <c r="E84" s="1"/>
      <c r="F84" s="1"/>
      <c r="G84" s="1"/>
      <c r="H84" s="1"/>
      <c r="I84" s="1"/>
      <c r="J84" s="1"/>
      <c r="K84" s="1"/>
      <c r="L84" s="1"/>
      <c r="M84" s="1"/>
      <c r="N84" s="1"/>
      <c r="O84" s="1"/>
      <c r="P84" s="1"/>
      <c r="Q84" s="1"/>
      <c r="R84" s="1"/>
      <c r="S84" s="1"/>
      <c r="T84" s="1"/>
      <c r="U84" s="1"/>
      <c r="V84" s="1"/>
      <c r="W84" s="1"/>
      <c r="X84" s="1"/>
    </row>
    <row r="85">
      <c r="A85" s="1"/>
      <c r="B85" s="1"/>
      <c r="C85" s="1"/>
      <c r="D85" s="1"/>
      <c r="E85" s="1"/>
      <c r="F85" s="1"/>
      <c r="G85" s="1"/>
      <c r="H85" s="1"/>
      <c r="I85" s="1"/>
      <c r="J85" s="1"/>
      <c r="K85" s="1"/>
      <c r="L85" s="1"/>
      <c r="M85" s="1"/>
      <c r="N85" s="1"/>
      <c r="O85" s="1"/>
      <c r="P85" s="1"/>
      <c r="Q85" s="1"/>
      <c r="R85" s="1"/>
      <c r="S85" s="1"/>
      <c r="T85" s="1"/>
      <c r="U85" s="1"/>
      <c r="V85" s="1"/>
      <c r="W85" s="1"/>
      <c r="X85" s="1"/>
    </row>
    <row r="86">
      <c r="A86" s="1"/>
      <c r="B86" s="1"/>
      <c r="C86" s="1"/>
      <c r="D86" s="1"/>
      <c r="E86" s="1"/>
      <c r="F86" s="1"/>
      <c r="G86" s="1"/>
      <c r="H86" s="1"/>
      <c r="I86" s="1"/>
      <c r="J86" s="1"/>
      <c r="K86" s="1"/>
      <c r="L86" s="1"/>
      <c r="M86" s="1"/>
      <c r="N86" s="1"/>
      <c r="O86" s="1"/>
      <c r="P86" s="1"/>
      <c r="Q86" s="1"/>
      <c r="R86" s="1"/>
      <c r="S86" s="1"/>
      <c r="T86" s="1"/>
      <c r="U86" s="1"/>
      <c r="V86" s="1"/>
      <c r="W86" s="1"/>
      <c r="X86" s="1"/>
    </row>
    <row r="87">
      <c r="A87" s="1"/>
      <c r="B87" s="1"/>
      <c r="C87" s="1"/>
      <c r="D87" s="1"/>
      <c r="E87" s="1"/>
      <c r="F87" s="1"/>
      <c r="G87" s="1"/>
      <c r="H87" s="1"/>
      <c r="I87" s="1"/>
      <c r="J87" s="1"/>
      <c r="K87" s="1"/>
      <c r="L87" s="1"/>
      <c r="M87" s="1"/>
      <c r="N87" s="1"/>
      <c r="O87" s="1"/>
      <c r="P87" s="1"/>
      <c r="Q87" s="1"/>
      <c r="R87" s="1"/>
      <c r="S87" s="1"/>
      <c r="T87" s="1"/>
      <c r="U87" s="1"/>
      <c r="V87" s="1"/>
      <c r="W87" s="1"/>
      <c r="X87" s="1"/>
    </row>
    <row r="88">
      <c r="A88" s="1"/>
      <c r="B88" s="1"/>
      <c r="C88" s="1"/>
      <c r="D88" s="1"/>
      <c r="E88" s="1"/>
      <c r="F88" s="1"/>
      <c r="G88" s="1"/>
      <c r="H88" s="1"/>
      <c r="I88" s="1"/>
      <c r="J88" s="1"/>
      <c r="K88" s="1"/>
      <c r="L88" s="1"/>
      <c r="M88" s="1"/>
      <c r="N88" s="1"/>
      <c r="O88" s="1"/>
      <c r="P88" s="1"/>
      <c r="Q88" s="1"/>
      <c r="R88" s="1"/>
      <c r="S88" s="1"/>
      <c r="T88" s="1"/>
      <c r="U88" s="1"/>
      <c r="V88" s="1"/>
      <c r="W88" s="1"/>
      <c r="X88" s="1"/>
    </row>
    <row r="89">
      <c r="A89" s="1"/>
      <c r="B89" s="1"/>
      <c r="C89" s="1"/>
      <c r="D89" s="1"/>
      <c r="E89" s="1"/>
      <c r="F89" s="1"/>
      <c r="G89" s="1"/>
      <c r="H89" s="1"/>
      <c r="I89" s="1"/>
      <c r="J89" s="1"/>
      <c r="K89" s="1"/>
      <c r="L89" s="1"/>
      <c r="M89" s="1"/>
      <c r="N89" s="1"/>
      <c r="O89" s="1"/>
      <c r="P89" s="1"/>
      <c r="Q89" s="1"/>
      <c r="R89" s="1"/>
      <c r="S89" s="1"/>
      <c r="T89" s="1"/>
      <c r="U89" s="1"/>
      <c r="V89" s="1"/>
      <c r="W89" s="1"/>
      <c r="X89" s="1"/>
    </row>
    <row r="90">
      <c r="A90" s="1"/>
      <c r="B90" s="1"/>
      <c r="C90" s="1"/>
      <c r="D90" s="1"/>
      <c r="E90" s="1"/>
      <c r="F90" s="1"/>
      <c r="G90" s="1"/>
      <c r="H90" s="1"/>
      <c r="I90" s="1"/>
      <c r="J90" s="1"/>
      <c r="K90" s="1"/>
      <c r="L90" s="1"/>
      <c r="M90" s="1"/>
      <c r="N90" s="1"/>
      <c r="O90" s="1"/>
      <c r="P90" s="1"/>
      <c r="Q90" s="1"/>
      <c r="R90" s="1"/>
      <c r="S90" s="1"/>
      <c r="T90" s="1"/>
      <c r="U90" s="1"/>
      <c r="V90" s="1"/>
      <c r="W90" s="1"/>
      <c r="X90" s="1"/>
    </row>
    <row r="91">
      <c r="A91" s="1"/>
      <c r="B91" s="1"/>
      <c r="C91" s="1"/>
      <c r="D91" s="1"/>
      <c r="E91" s="1"/>
      <c r="F91" s="1"/>
      <c r="G91" s="1"/>
      <c r="H91" s="1"/>
      <c r="I91" s="1"/>
      <c r="J91" s="1"/>
      <c r="K91" s="1"/>
      <c r="L91" s="1"/>
      <c r="M91" s="1"/>
      <c r="N91" s="1"/>
      <c r="O91" s="1"/>
      <c r="P91" s="1"/>
      <c r="Q91" s="1"/>
      <c r="R91" s="1"/>
      <c r="S91" s="1"/>
      <c r="T91" s="1"/>
      <c r="U91" s="1"/>
      <c r="V91" s="1"/>
      <c r="W91" s="1"/>
      <c r="X91" s="1"/>
    </row>
    <row r="92">
      <c r="A92" s="1"/>
      <c r="B92" s="1"/>
      <c r="C92" s="1"/>
      <c r="D92" s="1"/>
      <c r="E92" s="1"/>
      <c r="F92" s="1"/>
      <c r="G92" s="1"/>
      <c r="H92" s="1"/>
      <c r="I92" s="1"/>
      <c r="J92" s="1"/>
      <c r="K92" s="1"/>
      <c r="L92" s="1"/>
      <c r="M92" s="1"/>
      <c r="N92" s="1"/>
      <c r="O92" s="1"/>
      <c r="P92" s="1"/>
      <c r="Q92" s="1"/>
      <c r="R92" s="1"/>
      <c r="S92" s="1"/>
      <c r="T92" s="1"/>
      <c r="U92" s="1"/>
      <c r="V92" s="1"/>
      <c r="W92" s="1"/>
      <c r="X92" s="1"/>
    </row>
    <row r="93">
      <c r="A93" s="1"/>
      <c r="B93" s="1"/>
      <c r="C93" s="1"/>
      <c r="D93" s="1"/>
      <c r="E93" s="1"/>
      <c r="F93" s="1"/>
      <c r="G93" s="1"/>
      <c r="H93" s="1"/>
      <c r="I93" s="1"/>
      <c r="J93" s="1"/>
      <c r="K93" s="1"/>
      <c r="L93" s="1"/>
      <c r="M93" s="1"/>
      <c r="N93" s="1"/>
      <c r="O93" s="1"/>
      <c r="P93" s="1"/>
      <c r="Q93" s="1"/>
      <c r="R93" s="1"/>
      <c r="S93" s="1"/>
      <c r="T93" s="1"/>
      <c r="U93" s="1"/>
      <c r="V93" s="1"/>
      <c r="W93" s="1"/>
      <c r="X93" s="1"/>
    </row>
    <row r="94">
      <c r="A94" s="1"/>
      <c r="B94" s="1"/>
      <c r="C94" s="1"/>
      <c r="D94" s="1"/>
      <c r="E94" s="1"/>
      <c r="F94" s="1"/>
      <c r="G94" s="1"/>
      <c r="H94" s="1"/>
      <c r="I94" s="1"/>
      <c r="J94" s="1"/>
      <c r="K94" s="1"/>
      <c r="L94" s="1"/>
      <c r="M94" s="1"/>
      <c r="N94" s="1"/>
      <c r="O94" s="1"/>
      <c r="P94" s="1"/>
      <c r="Q94" s="1"/>
      <c r="R94" s="1"/>
      <c r="S94" s="1"/>
      <c r="T94" s="1"/>
      <c r="U94" s="1"/>
      <c r="V94" s="1"/>
      <c r="W94" s="1"/>
      <c r="X94" s="1"/>
    </row>
    <row r="95">
      <c r="A95" s="1"/>
      <c r="B95" s="1"/>
      <c r="C95" s="1"/>
      <c r="D95" s="1"/>
      <c r="E95" s="1"/>
      <c r="F95" s="1"/>
      <c r="G95" s="1"/>
      <c r="H95" s="1"/>
      <c r="I95" s="1"/>
      <c r="J95" s="1"/>
      <c r="K95" s="1"/>
      <c r="L95" s="1"/>
      <c r="M95" s="1"/>
      <c r="N95" s="1"/>
      <c r="O95" s="1"/>
      <c r="P95" s="1"/>
      <c r="Q95" s="1"/>
      <c r="R95" s="1"/>
      <c r="S95" s="1"/>
      <c r="T95" s="1"/>
      <c r="U95" s="1"/>
      <c r="V95" s="1"/>
      <c r="W95" s="1"/>
      <c r="X95" s="1"/>
    </row>
    <row r="96">
      <c r="A96" s="1"/>
      <c r="B96" s="1"/>
      <c r="C96" s="1"/>
      <c r="D96" s="1"/>
      <c r="E96" s="1"/>
      <c r="F96" s="1"/>
      <c r="G96" s="1"/>
      <c r="H96" s="1"/>
      <c r="I96" s="1"/>
      <c r="J96" s="1"/>
      <c r="K96" s="1"/>
      <c r="L96" s="1"/>
      <c r="M96" s="1"/>
      <c r="N96" s="1"/>
      <c r="O96" s="1"/>
      <c r="P96" s="1"/>
      <c r="Q96" s="1"/>
      <c r="R96" s="1"/>
      <c r="S96" s="1"/>
      <c r="T96" s="1"/>
      <c r="U96" s="1"/>
      <c r="V96" s="1"/>
      <c r="W96" s="1"/>
      <c r="X96" s="1"/>
    </row>
    <row r="97">
      <c r="A97" s="1"/>
      <c r="B97" s="1"/>
      <c r="C97" s="1"/>
      <c r="D97" s="1"/>
      <c r="E97" s="1"/>
      <c r="F97" s="1"/>
      <c r="G97" s="1"/>
      <c r="H97" s="1"/>
      <c r="I97" s="1"/>
      <c r="J97" s="1"/>
      <c r="K97" s="1"/>
      <c r="L97" s="1"/>
      <c r="M97" s="1"/>
      <c r="N97" s="1"/>
      <c r="O97" s="1"/>
      <c r="P97" s="1"/>
      <c r="Q97" s="1"/>
      <c r="R97" s="1"/>
      <c r="S97" s="1"/>
      <c r="T97" s="1"/>
      <c r="U97" s="1"/>
      <c r="V97" s="1"/>
      <c r="W97" s="1"/>
      <c r="X97" s="1"/>
    </row>
    <row r="98">
      <c r="A98" s="1"/>
      <c r="B98" s="1"/>
      <c r="C98" s="1"/>
      <c r="D98" s="1"/>
      <c r="E98" s="1"/>
      <c r="F98" s="1"/>
      <c r="G98" s="1"/>
      <c r="H98" s="1"/>
      <c r="I98" s="1"/>
      <c r="J98" s="1"/>
      <c r="K98" s="1"/>
      <c r="L98" s="1"/>
      <c r="M98" s="1"/>
      <c r="N98" s="1"/>
      <c r="O98" s="1"/>
      <c r="P98" s="1"/>
      <c r="Q98" s="1"/>
      <c r="R98" s="1"/>
      <c r="S98" s="1"/>
      <c r="T98" s="1"/>
      <c r="U98" s="1"/>
      <c r="V98" s="1"/>
      <c r="W98" s="1"/>
      <c r="X98" s="1"/>
    </row>
    <row r="99">
      <c r="A99" s="1"/>
      <c r="B99" s="1"/>
      <c r="C99" s="1"/>
      <c r="D99" s="1"/>
      <c r="E99" s="1"/>
      <c r="F99" s="1"/>
      <c r="G99" s="1"/>
      <c r="H99" s="1"/>
      <c r="I99" s="1"/>
      <c r="J99" s="1"/>
      <c r="K99" s="1"/>
      <c r="L99" s="1"/>
      <c r="M99" s="1"/>
      <c r="N99" s="1"/>
      <c r="O99" s="1"/>
      <c r="P99" s="1"/>
      <c r="Q99" s="1"/>
      <c r="R99" s="1"/>
      <c r="S99" s="1"/>
      <c r="T99" s="1"/>
      <c r="U99" s="1"/>
      <c r="V99" s="1"/>
      <c r="W99" s="1"/>
      <c r="X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row>
  </sheetData>
  <hyperlinks>
    <hyperlink r:id="rId2" ref="B4"/>
    <hyperlink r:id="rId3" ref="C4"/>
    <hyperlink r:id="rId4" ref="B5"/>
    <hyperlink r:id="rId5" ref="C5"/>
  </hyperlinks>
  <drawing r:id="rId6"/>
  <legacyDrawing r:id="rId7"/>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13"/>
    <col customWidth="1" hidden="1" min="2" max="3" width="24.63"/>
    <col customWidth="1" min="4" max="4" width="29.25"/>
    <col customWidth="1" min="5" max="5" width="19.13"/>
    <col customWidth="1" min="6" max="6" width="17.75"/>
    <col customWidth="1" hidden="1" min="7" max="8" width="18.75"/>
    <col customWidth="1" min="9" max="9" width="18.75"/>
    <col customWidth="1" min="10" max="10" width="30.88"/>
    <col customWidth="1" min="11" max="11" width="20.25"/>
    <col customWidth="1" min="12" max="12" width="35.63"/>
    <col customWidth="1" hidden="1" min="13" max="14" width="35.63"/>
    <col customWidth="1" min="15" max="15" width="35.63"/>
    <col customWidth="1" min="16" max="16" width="20.38"/>
    <col customWidth="1" min="17" max="17" width="30.38"/>
    <col customWidth="1" min="18" max="18" width="19.38"/>
    <col customWidth="1" hidden="1" min="19" max="20" width="15.88"/>
    <col customWidth="1" min="21" max="23" width="15.88"/>
    <col customWidth="1" min="24" max="24" width="21.0"/>
    <col customWidth="1" min="25" max="25" width="4.25"/>
  </cols>
  <sheetData>
    <row r="1">
      <c r="A1" s="1"/>
      <c r="B1" s="1"/>
      <c r="C1" s="1"/>
      <c r="D1" s="2"/>
      <c r="E1" s="61"/>
      <c r="F1" s="61"/>
      <c r="G1" s="61"/>
      <c r="H1" s="61"/>
      <c r="I1" s="61"/>
      <c r="J1" s="61"/>
      <c r="K1" s="61"/>
      <c r="L1" s="61"/>
      <c r="M1" s="1"/>
      <c r="N1" s="1"/>
      <c r="O1" s="1"/>
      <c r="P1" s="1"/>
      <c r="Q1" s="1"/>
      <c r="R1" s="1"/>
      <c r="S1" s="1"/>
      <c r="T1" s="1"/>
      <c r="U1" s="1"/>
      <c r="V1" s="1"/>
      <c r="W1" s="1"/>
      <c r="X1" s="1"/>
      <c r="Y1" s="1"/>
    </row>
    <row r="2">
      <c r="A2" s="1"/>
      <c r="B2" s="1"/>
      <c r="C2" s="1"/>
      <c r="D2" s="62" t="s">
        <v>79</v>
      </c>
      <c r="E2" s="63" t="s">
        <v>80</v>
      </c>
      <c r="F2" s="61"/>
      <c r="G2" s="64"/>
      <c r="H2" s="64"/>
      <c r="I2" s="64"/>
      <c r="J2" s="64" t="s">
        <v>81</v>
      </c>
      <c r="K2" s="65"/>
      <c r="L2" s="65"/>
      <c r="M2" s="65"/>
      <c r="N2" s="65"/>
      <c r="O2" s="65"/>
      <c r="P2" s="66"/>
      <c r="Q2" s="67"/>
      <c r="R2" s="67"/>
      <c r="S2" s="1"/>
      <c r="T2" s="1"/>
      <c r="U2" s="1"/>
      <c r="V2" s="1"/>
      <c r="W2" s="1"/>
      <c r="X2" s="1"/>
      <c r="Y2" s="1"/>
    </row>
    <row r="3">
      <c r="A3" s="1"/>
      <c r="B3" s="1"/>
      <c r="C3" s="1"/>
      <c r="D3" s="62" t="s">
        <v>82</v>
      </c>
      <c r="E3" s="63" t="s">
        <v>83</v>
      </c>
      <c r="F3" s="61"/>
      <c r="G3" s="68"/>
      <c r="H3" s="68"/>
      <c r="I3" s="68"/>
      <c r="J3" s="68"/>
      <c r="K3" s="69"/>
      <c r="L3" s="69" t="s">
        <v>84</v>
      </c>
      <c r="M3" s="65"/>
      <c r="N3" s="65"/>
      <c r="O3" s="65" t="s">
        <v>85</v>
      </c>
      <c r="P3" s="66"/>
      <c r="Q3" s="61"/>
      <c r="R3" s="70"/>
      <c r="S3" s="1"/>
      <c r="T3" s="1"/>
      <c r="U3" s="1"/>
      <c r="V3" s="1"/>
      <c r="W3" s="1"/>
      <c r="X3" s="1"/>
      <c r="Y3" s="1"/>
    </row>
    <row r="4">
      <c r="A4" s="1"/>
      <c r="B4" s="1"/>
      <c r="C4" s="1"/>
      <c r="D4" s="62" t="s">
        <v>86</v>
      </c>
      <c r="E4" s="63" t="s">
        <v>83</v>
      </c>
      <c r="F4" s="61"/>
      <c r="G4" s="65"/>
      <c r="H4" s="65"/>
      <c r="I4" s="65"/>
      <c r="J4" s="65" t="s">
        <v>87</v>
      </c>
      <c r="K4" s="71"/>
      <c r="L4" s="71">
        <f>'jūsų prielaidos'!D3</f>
        <v>0.1416</v>
      </c>
      <c r="M4" s="71"/>
      <c r="N4" s="71"/>
      <c r="O4" s="71">
        <f>'jūsų prielaidos'!D4</f>
        <v>0.1459</v>
      </c>
      <c r="P4" s="66"/>
      <c r="Q4" s="61"/>
      <c r="R4" s="70"/>
      <c r="S4" s="1"/>
      <c r="T4" s="1"/>
      <c r="U4" s="1"/>
      <c r="V4" s="1"/>
      <c r="W4" s="1"/>
      <c r="X4" s="1"/>
      <c r="Y4" s="1"/>
    </row>
    <row r="5">
      <c r="A5" s="1"/>
      <c r="B5" s="1"/>
      <c r="C5" s="1"/>
      <c r="D5" s="62" t="s">
        <v>88</v>
      </c>
      <c r="E5" s="63" t="s">
        <v>83</v>
      </c>
      <c r="F5" s="61"/>
      <c r="G5" s="65"/>
      <c r="H5" s="65"/>
      <c r="I5" s="65"/>
      <c r="J5" s="65" t="s">
        <v>89</v>
      </c>
      <c r="K5" s="72"/>
      <c r="L5" s="72">
        <f>'jūsų prielaidos'!D10</f>
        <v>0.4</v>
      </c>
      <c r="M5" s="73"/>
      <c r="N5" s="73"/>
      <c r="O5" s="73"/>
      <c r="P5" s="1"/>
      <c r="Q5" s="1"/>
      <c r="R5" s="1"/>
      <c r="S5" s="1"/>
      <c r="T5" s="1"/>
      <c r="U5" s="1"/>
      <c r="V5" s="1"/>
      <c r="W5" s="1"/>
      <c r="X5" s="1"/>
      <c r="Y5" s="1"/>
    </row>
    <row r="6">
      <c r="A6" s="1"/>
      <c r="B6" s="1"/>
      <c r="C6" s="1"/>
      <c r="D6" s="62" t="s">
        <v>90</v>
      </c>
      <c r="E6" s="63" t="s">
        <v>83</v>
      </c>
      <c r="F6" s="61"/>
      <c r="G6" s="65"/>
      <c r="H6" s="65"/>
      <c r="I6" s="65"/>
      <c r="J6" s="65" t="s">
        <v>91</v>
      </c>
      <c r="K6" s="72"/>
      <c r="L6" s="72">
        <f>'jūsų prielaidos'!D11</f>
        <v>0.02</v>
      </c>
      <c r="M6" s="73"/>
      <c r="N6" s="73"/>
      <c r="O6" s="73"/>
      <c r="P6" s="74"/>
      <c r="Q6" s="74"/>
      <c r="R6" s="1"/>
      <c r="S6" s="1"/>
      <c r="T6" s="1"/>
      <c r="U6" s="1"/>
      <c r="V6" s="1"/>
      <c r="W6" s="1"/>
      <c r="X6" s="1"/>
      <c r="Y6" s="1"/>
    </row>
    <row r="7">
      <c r="A7" s="1"/>
      <c r="B7" s="1"/>
      <c r="C7" s="1"/>
      <c r="D7" s="61"/>
      <c r="E7" s="61"/>
      <c r="F7" s="61"/>
      <c r="G7" s="75"/>
      <c r="H7" s="75"/>
      <c r="I7" s="75"/>
      <c r="J7" s="75" t="s">
        <v>92</v>
      </c>
      <c r="K7" s="72"/>
      <c r="L7" s="72">
        <v>0.0048</v>
      </c>
      <c r="M7" s="72"/>
      <c r="N7" s="72"/>
      <c r="O7" s="72">
        <v>0.0</v>
      </c>
      <c r="P7" s="74"/>
      <c r="Q7" s="74"/>
      <c r="R7" s="1"/>
      <c r="S7" s="1"/>
      <c r="T7" s="1"/>
      <c r="U7" s="1"/>
      <c r="V7" s="1"/>
      <c r="W7" s="1"/>
      <c r="X7" s="1"/>
      <c r="Y7" s="1"/>
    </row>
    <row r="8">
      <c r="A8" s="2"/>
      <c r="B8" s="2"/>
      <c r="C8" s="2"/>
      <c r="D8" s="76"/>
      <c r="E8" s="76"/>
      <c r="G8" s="75"/>
      <c r="H8" s="75"/>
      <c r="I8" s="75"/>
      <c r="J8" s="75" t="s">
        <v>93</v>
      </c>
      <c r="K8" s="65"/>
      <c r="L8" s="65">
        <f>'jūsų prielaidos'!D14</f>
        <v>0</v>
      </c>
      <c r="M8" s="65"/>
      <c r="N8" s="65"/>
      <c r="O8" s="65"/>
      <c r="P8" s="74"/>
      <c r="Q8" s="74"/>
      <c r="R8" s="2"/>
      <c r="S8" s="2"/>
      <c r="T8" s="2"/>
      <c r="U8" s="2"/>
      <c r="V8" s="2"/>
      <c r="W8" s="2"/>
      <c r="X8" s="2"/>
      <c r="Y8" s="2"/>
    </row>
    <row r="9">
      <c r="A9" s="2"/>
      <c r="B9" s="2"/>
      <c r="C9" s="2"/>
      <c r="D9" s="76"/>
      <c r="E9" s="76"/>
      <c r="G9" s="75"/>
      <c r="H9" s="75"/>
      <c r="I9" s="75"/>
      <c r="J9" s="75" t="s">
        <v>94</v>
      </c>
      <c r="K9" s="65"/>
      <c r="L9" s="72">
        <f>'jūsų prielaidos'!D15</f>
        <v>0</v>
      </c>
      <c r="M9" s="65"/>
      <c r="N9" s="65"/>
      <c r="O9" s="65"/>
      <c r="P9" s="74"/>
      <c r="Q9" s="74"/>
      <c r="R9" s="2"/>
      <c r="S9" s="2"/>
      <c r="T9" s="2"/>
      <c r="U9" s="2"/>
      <c r="V9" s="2"/>
      <c r="W9" s="2"/>
      <c r="X9" s="2"/>
      <c r="Y9" s="2"/>
    </row>
    <row r="10">
      <c r="A10" s="2"/>
      <c r="B10" s="2"/>
      <c r="C10" s="2"/>
      <c r="D10" s="76" t="s">
        <v>95</v>
      </c>
      <c r="G10" s="75"/>
      <c r="H10" s="75"/>
      <c r="I10" s="75"/>
      <c r="J10" s="75" t="s">
        <v>96</v>
      </c>
      <c r="K10" s="65"/>
      <c r="L10" s="65">
        <v>0.0</v>
      </c>
      <c r="M10" s="65"/>
      <c r="N10" s="65"/>
      <c r="O10" s="65">
        <f>'jūsų prielaidos'!D13</f>
        <v>8</v>
      </c>
      <c r="P10" s="74"/>
      <c r="Q10" s="74"/>
      <c r="R10" s="2"/>
      <c r="S10" s="2"/>
      <c r="T10" s="2"/>
      <c r="U10" s="2"/>
      <c r="V10" s="2"/>
      <c r="W10" s="2"/>
      <c r="X10" s="2"/>
      <c r="Y10" s="2"/>
    </row>
    <row r="11">
      <c r="A11" s="1"/>
      <c r="B11" s="1"/>
      <c r="C11" s="1"/>
      <c r="G11" s="77"/>
      <c r="H11" s="77"/>
      <c r="I11" s="77"/>
      <c r="J11" s="77" t="s">
        <v>97</v>
      </c>
      <c r="K11" s="78"/>
      <c r="L11" s="78"/>
      <c r="M11" s="78"/>
      <c r="N11" s="78"/>
      <c r="O11" s="78">
        <f>'jūsų prielaidos'!D17</f>
        <v>12</v>
      </c>
      <c r="P11" s="74"/>
      <c r="Q11" s="74"/>
      <c r="R11" s="1"/>
      <c r="S11" s="1"/>
      <c r="T11" s="1"/>
      <c r="U11" s="1"/>
      <c r="V11" s="1"/>
      <c r="W11" s="1"/>
      <c r="X11" s="1"/>
      <c r="Y11" s="1"/>
    </row>
    <row r="12">
      <c r="A12" s="1"/>
      <c r="B12" s="1"/>
      <c r="C12" s="1"/>
      <c r="G12" s="77"/>
      <c r="H12" s="77"/>
      <c r="I12" s="77"/>
      <c r="J12" s="77" t="s">
        <v>98</v>
      </c>
      <c r="K12" s="78"/>
      <c r="L12" s="78">
        <f>'jūsų prielaidos'!D7</f>
        <v>17.4</v>
      </c>
      <c r="M12" s="79"/>
      <c r="N12" s="79"/>
      <c r="O12" s="79"/>
      <c r="P12" s="74"/>
      <c r="Q12" s="74"/>
      <c r="R12" s="1"/>
      <c r="S12" s="1"/>
      <c r="T12" s="1"/>
      <c r="U12" s="1"/>
      <c r="V12" s="1"/>
      <c r="W12" s="1"/>
      <c r="X12" s="1"/>
      <c r="Y12" s="1"/>
    </row>
    <row r="13">
      <c r="A13" s="1"/>
      <c r="B13" s="1"/>
      <c r="C13" s="1"/>
      <c r="G13" s="77"/>
      <c r="H13" s="77"/>
      <c r="I13" s="77"/>
      <c r="J13" s="77" t="s">
        <v>99</v>
      </c>
      <c r="K13" s="78"/>
      <c r="L13" s="78">
        <f>'jūsų prielaidos'!D19</f>
        <v>420</v>
      </c>
      <c r="M13" s="78"/>
      <c r="N13" s="78"/>
      <c r="O13" s="78">
        <f>'jūsų prielaidos'!D20</f>
        <v>420</v>
      </c>
      <c r="P13" s="74"/>
      <c r="Q13" s="74"/>
      <c r="R13" s="1"/>
      <c r="S13" s="1"/>
      <c r="T13" s="1"/>
      <c r="U13" s="1"/>
      <c r="V13" s="1"/>
      <c r="W13" s="1"/>
      <c r="X13" s="1"/>
      <c r="Y13" s="1"/>
    </row>
    <row r="14">
      <c r="A14" s="1"/>
      <c r="B14" s="1"/>
      <c r="C14" s="1"/>
      <c r="G14" s="77"/>
      <c r="H14" s="77"/>
      <c r="I14" s="77"/>
      <c r="J14" s="77" t="s">
        <v>100</v>
      </c>
      <c r="K14" s="78"/>
      <c r="L14" s="78">
        <f>'jūsų prielaidos'!D22</f>
        <v>420</v>
      </c>
      <c r="M14" s="78"/>
      <c r="N14" s="78"/>
      <c r="O14" s="78">
        <f>'jūsų prielaidos'!D23</f>
        <v>420</v>
      </c>
      <c r="P14" s="74"/>
      <c r="Q14" s="74"/>
      <c r="R14" s="61"/>
      <c r="S14" s="61"/>
      <c r="T14" s="61"/>
      <c r="U14" s="61"/>
      <c r="V14" s="61"/>
      <c r="W14" s="61"/>
      <c r="X14" s="61"/>
      <c r="Y14" s="1"/>
    </row>
    <row r="15">
      <c r="A15" s="1"/>
      <c r="B15" s="1"/>
      <c r="C15" s="1"/>
      <c r="G15" s="78"/>
      <c r="H15" s="78"/>
      <c r="I15" s="78"/>
      <c r="J15" s="78" t="s">
        <v>101</v>
      </c>
      <c r="K15" s="80"/>
      <c r="L15" s="80">
        <f>'jūsų prielaidos'!D25</f>
        <v>0</v>
      </c>
      <c r="M15" s="81"/>
      <c r="N15" s="81"/>
      <c r="O15" s="81"/>
      <c r="P15" s="74"/>
      <c r="Q15" s="74"/>
      <c r="R15" s="1"/>
      <c r="S15" s="1"/>
      <c r="T15" s="1"/>
      <c r="U15" s="1"/>
      <c r="V15" s="1"/>
      <c r="W15" s="1"/>
      <c r="X15" s="1"/>
      <c r="Y15" s="1"/>
    </row>
    <row r="16">
      <c r="A16" s="1"/>
      <c r="B16" s="1">
        <f>1*L4+1</f>
        <v>1.1416</v>
      </c>
      <c r="C16" s="1">
        <f>1*O4+1</f>
        <v>1.1459</v>
      </c>
      <c r="G16" s="1"/>
      <c r="H16" s="1"/>
      <c r="I16" s="1"/>
      <c r="J16" s="1"/>
      <c r="K16" s="74"/>
      <c r="L16" s="74"/>
      <c r="M16" s="74"/>
      <c r="N16" s="74"/>
      <c r="O16" s="74"/>
      <c r="P16" s="74"/>
      <c r="Q16" s="74"/>
      <c r="R16" s="1"/>
      <c r="S16" s="1"/>
      <c r="T16" s="1"/>
      <c r="U16" s="1"/>
      <c r="V16" s="1"/>
      <c r="W16" s="1"/>
      <c r="X16" s="1"/>
      <c r="Y16" s="1"/>
    </row>
    <row r="17" ht="14.25" customHeight="1">
      <c r="A17" s="82"/>
      <c r="B17" s="82"/>
      <c r="C17" s="82"/>
      <c r="D17" s="83"/>
      <c r="E17" s="82"/>
      <c r="F17" s="82"/>
      <c r="G17" s="82"/>
      <c r="H17" s="82"/>
      <c r="I17" s="82"/>
      <c r="J17" s="82"/>
      <c r="K17" s="82"/>
      <c r="L17" s="82"/>
      <c r="M17" s="82"/>
      <c r="N17" s="82"/>
      <c r="O17" s="82"/>
      <c r="P17" s="82"/>
      <c r="Q17" s="82"/>
      <c r="R17" s="82"/>
      <c r="S17" s="82"/>
      <c r="T17" s="82"/>
      <c r="U17" s="82"/>
      <c r="V17" s="82"/>
      <c r="W17" s="82"/>
      <c r="X17" s="82"/>
      <c r="Y17" s="82"/>
    </row>
    <row r="18">
      <c r="A18" s="84"/>
      <c r="B18" s="1"/>
      <c r="C18" s="1"/>
      <c r="D18" s="62" t="s">
        <v>84</v>
      </c>
      <c r="E18" s="61"/>
      <c r="F18" s="61"/>
      <c r="G18" s="61"/>
      <c r="H18" s="61"/>
      <c r="I18" s="61"/>
      <c r="J18" s="61"/>
      <c r="K18" s="61"/>
      <c r="L18" s="61"/>
      <c r="M18" s="61"/>
      <c r="N18" s="61"/>
      <c r="O18" s="61"/>
      <c r="P18" s="1"/>
      <c r="Q18" s="1"/>
      <c r="R18" s="1"/>
      <c r="S18" s="1"/>
      <c r="T18" s="1"/>
      <c r="U18" s="1"/>
      <c r="V18" s="1"/>
      <c r="W18" s="1"/>
      <c r="X18" s="1"/>
      <c r="Y18" s="84"/>
    </row>
    <row r="19" ht="16.5" customHeight="1">
      <c r="A19" s="84"/>
      <c r="B19" s="1"/>
      <c r="C19" s="1"/>
      <c r="D19" s="67"/>
      <c r="E19" s="61"/>
      <c r="F19" s="61"/>
      <c r="G19" s="61"/>
      <c r="H19" s="61"/>
      <c r="I19" s="61"/>
      <c r="J19" s="61"/>
      <c r="K19" s="61"/>
      <c r="L19" s="61"/>
      <c r="M19" s="61"/>
      <c r="N19" s="61"/>
      <c r="O19" s="61"/>
      <c r="P19" s="1"/>
      <c r="Q19" s="1"/>
      <c r="R19" s="1"/>
      <c r="S19" s="1"/>
      <c r="T19" s="1"/>
      <c r="U19" s="1"/>
      <c r="V19" s="1"/>
      <c r="W19" s="1"/>
      <c r="X19" s="1"/>
      <c r="Y19" s="84"/>
    </row>
    <row r="20">
      <c r="A20" s="84"/>
      <c r="B20" s="2"/>
      <c r="C20" s="2"/>
      <c r="D20" s="67" t="s">
        <v>102</v>
      </c>
      <c r="E20" s="67" t="s">
        <v>103</v>
      </c>
      <c r="F20" s="67" t="s">
        <v>104</v>
      </c>
      <c r="G20" s="67"/>
      <c r="H20" s="67"/>
      <c r="I20" s="67" t="s">
        <v>105</v>
      </c>
      <c r="J20" s="67" t="s">
        <v>106</v>
      </c>
      <c r="K20" s="67" t="s">
        <v>94</v>
      </c>
      <c r="L20" s="67" t="s">
        <v>107</v>
      </c>
      <c r="M20" s="67"/>
      <c r="N20" s="67"/>
      <c r="O20" s="67" t="s">
        <v>108</v>
      </c>
      <c r="P20" s="67" t="s">
        <v>109</v>
      </c>
      <c r="Q20" s="67" t="s">
        <v>110</v>
      </c>
      <c r="R20" s="67" t="s">
        <v>111</v>
      </c>
      <c r="S20" s="67"/>
      <c r="T20" s="67"/>
      <c r="U20" s="67" t="s">
        <v>112</v>
      </c>
      <c r="V20" s="67" t="s">
        <v>113</v>
      </c>
      <c r="W20" s="67" t="s">
        <v>114</v>
      </c>
      <c r="X20" s="67" t="s">
        <v>115</v>
      </c>
      <c r="Y20" s="84"/>
    </row>
    <row r="21">
      <c r="A21" s="84"/>
      <c r="B21" s="1"/>
      <c r="C21" s="1"/>
      <c r="D21" s="67">
        <v>1.0</v>
      </c>
      <c r="E21" s="61">
        <f t="shared" ref="E21:E23" si="1">$L$13</f>
        <v>420</v>
      </c>
      <c r="F21" s="61">
        <v>0.0</v>
      </c>
      <c r="G21" s="85">
        <v>0.0</v>
      </c>
      <c r="H21" s="61">
        <v>0.0</v>
      </c>
      <c r="I21" s="61">
        <f t="shared" ref="I21:I50" si="2">$L$8</f>
        <v>0</v>
      </c>
      <c r="J21" s="61">
        <f t="shared" ref="J21:J23" si="3">(F21+E21)*$L$5</f>
        <v>168</v>
      </c>
      <c r="K21" s="86">
        <f t="shared" ref="K21:K50" si="4">E21*$L$9</f>
        <v>0</v>
      </c>
      <c r="L21" s="86">
        <f t="shared" ref="L21:L50" si="5">MAX(M21:N21)</f>
        <v>17.4</v>
      </c>
      <c r="M21" s="86">
        <f t="shared" ref="M21:M50" si="6">$L$12</f>
        <v>17.4</v>
      </c>
      <c r="N21" s="86">
        <f t="shared" ref="N21:N50" si="7">O21*$L$7</f>
        <v>1.38087936</v>
      </c>
      <c r="O21" s="86">
        <f>(E21+F21-I21-J21-K21)*$B$16</f>
        <v>287.6832</v>
      </c>
      <c r="P21" s="87">
        <f>E21+F21</f>
        <v>420</v>
      </c>
      <c r="Q21" s="87">
        <f t="shared" ref="Q21:Q50" si="8">O21-P21</f>
        <v>-132.3168</v>
      </c>
      <c r="R21" s="86">
        <f t="shared" ref="R21:R30" si="9">MAX(S21:T21)</f>
        <v>0</v>
      </c>
      <c r="S21" s="61">
        <v>0.0</v>
      </c>
      <c r="T21" s="88">
        <f t="shared" ref="T21:T50" si="10">Q21*0.15</f>
        <v>-19.84752</v>
      </c>
      <c r="U21" s="1">
        <f t="shared" ref="U21:U50" si="11">F21</f>
        <v>0</v>
      </c>
      <c r="V21" s="61">
        <v>0.0</v>
      </c>
      <c r="W21" s="87">
        <f>O21-R21-U21</f>
        <v>287.6832</v>
      </c>
      <c r="X21" s="89"/>
      <c r="Y21" s="84"/>
    </row>
    <row r="22">
      <c r="A22" s="84"/>
      <c r="B22" s="1"/>
      <c r="C22" s="1"/>
      <c r="D22" s="67">
        <v>2.0</v>
      </c>
      <c r="E22" s="61">
        <f t="shared" si="1"/>
        <v>420</v>
      </c>
      <c r="F22" s="61">
        <f t="shared" ref="F22:F50" si="12">MIN(G22:H22)</f>
        <v>84</v>
      </c>
      <c r="G22" s="90">
        <f t="shared" ref="G22:G50" si="13">E22*0.2-$L$15</f>
        <v>84</v>
      </c>
      <c r="H22" s="61">
        <f t="shared" ref="H22:H50" si="14">300-$L$15</f>
        <v>300</v>
      </c>
      <c r="I22" s="61">
        <f t="shared" si="2"/>
        <v>0</v>
      </c>
      <c r="J22" s="61">
        <f t="shared" si="3"/>
        <v>201.6</v>
      </c>
      <c r="K22" s="86">
        <f t="shared" si="4"/>
        <v>0</v>
      </c>
      <c r="L22" s="86">
        <f t="shared" si="5"/>
        <v>17.4</v>
      </c>
      <c r="M22" s="86">
        <f t="shared" si="6"/>
        <v>17.4</v>
      </c>
      <c r="N22" s="86">
        <f t="shared" si="7"/>
        <v>3.138120677</v>
      </c>
      <c r="O22" s="86">
        <f t="shared" ref="O22:O50" si="15">(E22+F22+O21-I22-J22-L21-K22)*$B$16</f>
        <v>653.7751411</v>
      </c>
      <c r="P22" s="87">
        <f t="shared" ref="P22:P50" si="16">P21+E22+F22</f>
        <v>924</v>
      </c>
      <c r="Q22" s="87">
        <f t="shared" si="8"/>
        <v>-270.2248589</v>
      </c>
      <c r="R22" s="86">
        <f t="shared" si="9"/>
        <v>0</v>
      </c>
      <c r="S22" s="61">
        <v>0.0</v>
      </c>
      <c r="T22" s="88">
        <f t="shared" si="10"/>
        <v>-40.53372883</v>
      </c>
      <c r="U22" s="1">
        <f t="shared" si="11"/>
        <v>84</v>
      </c>
      <c r="V22" s="1">
        <f t="shared" ref="V22:V50" si="17">U22+V21</f>
        <v>84</v>
      </c>
      <c r="W22" s="87">
        <f t="shared" ref="W22:W50" si="18">O22-R22-V22</f>
        <v>569.7751411</v>
      </c>
      <c r="X22" s="89"/>
      <c r="Y22" s="84"/>
    </row>
    <row r="23">
      <c r="A23" s="84"/>
      <c r="B23" s="1"/>
      <c r="C23" s="1"/>
      <c r="D23" s="67">
        <v>3.0</v>
      </c>
      <c r="E23" s="61">
        <f t="shared" si="1"/>
        <v>420</v>
      </c>
      <c r="F23" s="61">
        <f t="shared" si="12"/>
        <v>84</v>
      </c>
      <c r="G23" s="90">
        <f t="shared" si="13"/>
        <v>84</v>
      </c>
      <c r="H23" s="61">
        <f t="shared" si="14"/>
        <v>300</v>
      </c>
      <c r="I23" s="61">
        <f t="shared" si="2"/>
        <v>0</v>
      </c>
      <c r="J23" s="61">
        <f t="shared" si="3"/>
        <v>201.6</v>
      </c>
      <c r="K23" s="86">
        <f t="shared" si="4"/>
        <v>0</v>
      </c>
      <c r="L23" s="86">
        <f t="shared" si="5"/>
        <v>17.4</v>
      </c>
      <c r="M23" s="86">
        <f t="shared" si="6"/>
        <v>17.4</v>
      </c>
      <c r="N23" s="86">
        <f t="shared" si="7"/>
        <v>5.144187365</v>
      </c>
      <c r="O23" s="86">
        <f t="shared" si="15"/>
        <v>1071.705701</v>
      </c>
      <c r="P23" s="87">
        <f t="shared" si="16"/>
        <v>1428</v>
      </c>
      <c r="Q23" s="87">
        <f t="shared" si="8"/>
        <v>-356.2942989</v>
      </c>
      <c r="R23" s="86">
        <f t="shared" si="9"/>
        <v>0</v>
      </c>
      <c r="S23" s="61">
        <v>0.0</v>
      </c>
      <c r="T23" s="88">
        <f t="shared" si="10"/>
        <v>-53.44414483</v>
      </c>
      <c r="U23" s="1">
        <f t="shared" si="11"/>
        <v>84</v>
      </c>
      <c r="V23" s="1">
        <f t="shared" si="17"/>
        <v>168</v>
      </c>
      <c r="W23" s="87">
        <f t="shared" si="18"/>
        <v>903.7057011</v>
      </c>
      <c r="X23" s="89"/>
      <c r="Y23" s="84"/>
    </row>
    <row r="24">
      <c r="A24" s="84"/>
      <c r="B24" s="1"/>
      <c r="C24" s="1"/>
      <c r="D24" s="67">
        <v>4.0</v>
      </c>
      <c r="E24" s="61">
        <f t="shared" ref="E24:E50" si="19">$L$14</f>
        <v>420</v>
      </c>
      <c r="F24" s="61">
        <f t="shared" si="12"/>
        <v>84</v>
      </c>
      <c r="G24" s="90">
        <f t="shared" si="13"/>
        <v>84</v>
      </c>
      <c r="H24" s="61">
        <f t="shared" si="14"/>
        <v>300</v>
      </c>
      <c r="I24" s="61">
        <f t="shared" si="2"/>
        <v>0</v>
      </c>
      <c r="J24" s="61">
        <f t="shared" ref="J24:J50" si="20">(F24+E24)*$L$6</f>
        <v>10.08</v>
      </c>
      <c r="K24" s="86">
        <f t="shared" si="4"/>
        <v>0</v>
      </c>
      <c r="L24" s="86">
        <f t="shared" si="5"/>
        <v>17.4</v>
      </c>
      <c r="M24" s="86">
        <f t="shared" si="6"/>
        <v>17.4</v>
      </c>
      <c r="N24" s="86">
        <f t="shared" si="7"/>
        <v>8.48378141</v>
      </c>
      <c r="O24" s="86">
        <f t="shared" si="15"/>
        <v>1767.45446</v>
      </c>
      <c r="P24" s="87">
        <f t="shared" si="16"/>
        <v>1932</v>
      </c>
      <c r="Q24" s="87">
        <f t="shared" si="8"/>
        <v>-164.5455396</v>
      </c>
      <c r="R24" s="86">
        <f t="shared" si="9"/>
        <v>0</v>
      </c>
      <c r="S24" s="61">
        <v>0.0</v>
      </c>
      <c r="T24" s="88">
        <f t="shared" si="10"/>
        <v>-24.68183094</v>
      </c>
      <c r="U24" s="1">
        <f t="shared" si="11"/>
        <v>84</v>
      </c>
      <c r="V24" s="1">
        <f t="shared" si="17"/>
        <v>252</v>
      </c>
      <c r="W24" s="87">
        <f t="shared" si="18"/>
        <v>1515.45446</v>
      </c>
      <c r="X24" s="89"/>
      <c r="Y24" s="84"/>
    </row>
    <row r="25">
      <c r="A25" s="84"/>
      <c r="B25" s="1"/>
      <c r="C25" s="1"/>
      <c r="D25" s="67">
        <v>5.0</v>
      </c>
      <c r="E25" s="61">
        <f t="shared" si="19"/>
        <v>420</v>
      </c>
      <c r="F25" s="61">
        <f t="shared" si="12"/>
        <v>84</v>
      </c>
      <c r="G25" s="90">
        <f t="shared" si="13"/>
        <v>84</v>
      </c>
      <c r="H25" s="61">
        <f t="shared" si="14"/>
        <v>300</v>
      </c>
      <c r="I25" s="61">
        <f t="shared" si="2"/>
        <v>0</v>
      </c>
      <c r="J25" s="61">
        <f t="shared" si="20"/>
        <v>10.08</v>
      </c>
      <c r="K25" s="86">
        <f t="shared" si="4"/>
        <v>0</v>
      </c>
      <c r="L25" s="86">
        <f t="shared" si="5"/>
        <v>17.4</v>
      </c>
      <c r="M25" s="86">
        <f t="shared" si="6"/>
        <v>17.4</v>
      </c>
      <c r="N25" s="86">
        <f t="shared" si="7"/>
        <v>12.29626197</v>
      </c>
      <c r="O25" s="86">
        <f t="shared" si="15"/>
        <v>2561.721244</v>
      </c>
      <c r="P25" s="87">
        <f t="shared" si="16"/>
        <v>2436</v>
      </c>
      <c r="Q25" s="87">
        <f t="shared" si="8"/>
        <v>125.721244</v>
      </c>
      <c r="R25" s="86">
        <f t="shared" si="9"/>
        <v>18.8581866</v>
      </c>
      <c r="S25" s="61">
        <v>0.0</v>
      </c>
      <c r="T25" s="88">
        <f t="shared" si="10"/>
        <v>18.8581866</v>
      </c>
      <c r="U25" s="1">
        <f t="shared" si="11"/>
        <v>84</v>
      </c>
      <c r="V25" s="1">
        <f t="shared" si="17"/>
        <v>336</v>
      </c>
      <c r="W25" s="87">
        <f t="shared" si="18"/>
        <v>2206.863057</v>
      </c>
      <c r="X25" s="89"/>
      <c r="Y25" s="84"/>
    </row>
    <row r="26">
      <c r="A26" s="84"/>
      <c r="B26" s="1"/>
      <c r="C26" s="1"/>
      <c r="D26" s="67">
        <v>6.0</v>
      </c>
      <c r="E26" s="61">
        <f t="shared" si="19"/>
        <v>420</v>
      </c>
      <c r="F26" s="61">
        <f t="shared" si="12"/>
        <v>84</v>
      </c>
      <c r="G26" s="90">
        <f t="shared" si="13"/>
        <v>84</v>
      </c>
      <c r="H26" s="61">
        <f t="shared" si="14"/>
        <v>300</v>
      </c>
      <c r="I26" s="61">
        <f t="shared" si="2"/>
        <v>0</v>
      </c>
      <c r="J26" s="61">
        <f t="shared" si="20"/>
        <v>10.08</v>
      </c>
      <c r="K26" s="86">
        <f t="shared" si="4"/>
        <v>0</v>
      </c>
      <c r="L26" s="86">
        <f t="shared" si="5"/>
        <v>17.4</v>
      </c>
      <c r="M26" s="86">
        <f t="shared" si="6"/>
        <v>17.4</v>
      </c>
      <c r="N26" s="86">
        <f t="shared" si="7"/>
        <v>16.64858978</v>
      </c>
      <c r="O26" s="86">
        <f t="shared" si="15"/>
        <v>3468.456204</v>
      </c>
      <c r="P26" s="87">
        <f t="shared" si="16"/>
        <v>2940</v>
      </c>
      <c r="Q26" s="87">
        <f t="shared" si="8"/>
        <v>528.4562041</v>
      </c>
      <c r="R26" s="86">
        <f t="shared" si="9"/>
        <v>79.26843062</v>
      </c>
      <c r="S26" s="61">
        <v>0.0</v>
      </c>
      <c r="T26" s="88">
        <f t="shared" si="10"/>
        <v>79.26843062</v>
      </c>
      <c r="U26" s="1">
        <f t="shared" si="11"/>
        <v>84</v>
      </c>
      <c r="V26" s="1">
        <f t="shared" si="17"/>
        <v>420</v>
      </c>
      <c r="W26" s="87">
        <f t="shared" si="18"/>
        <v>2969.187773</v>
      </c>
      <c r="X26" s="89"/>
      <c r="Y26" s="84"/>
    </row>
    <row r="27">
      <c r="A27" s="84"/>
      <c r="B27" s="1"/>
      <c r="C27" s="1"/>
      <c r="D27" s="67">
        <v>7.0</v>
      </c>
      <c r="E27" s="61">
        <f t="shared" si="19"/>
        <v>420</v>
      </c>
      <c r="F27" s="61">
        <f t="shared" si="12"/>
        <v>84</v>
      </c>
      <c r="G27" s="90">
        <f t="shared" si="13"/>
        <v>84</v>
      </c>
      <c r="H27" s="61">
        <f t="shared" si="14"/>
        <v>300</v>
      </c>
      <c r="I27" s="61">
        <f t="shared" si="2"/>
        <v>0</v>
      </c>
      <c r="J27" s="61">
        <f t="shared" si="20"/>
        <v>10.08</v>
      </c>
      <c r="K27" s="86">
        <f t="shared" si="4"/>
        <v>0</v>
      </c>
      <c r="L27" s="86">
        <f t="shared" si="5"/>
        <v>21.61720721</v>
      </c>
      <c r="M27" s="86">
        <f t="shared" si="6"/>
        <v>17.4</v>
      </c>
      <c r="N27" s="86">
        <f t="shared" si="7"/>
        <v>21.61720721</v>
      </c>
      <c r="O27" s="86">
        <f t="shared" si="15"/>
        <v>4503.584835</v>
      </c>
      <c r="P27" s="87">
        <f t="shared" si="16"/>
        <v>3444</v>
      </c>
      <c r="Q27" s="87">
        <f t="shared" si="8"/>
        <v>1059.584835</v>
      </c>
      <c r="R27" s="86">
        <f t="shared" si="9"/>
        <v>158.9377252</v>
      </c>
      <c r="S27" s="61">
        <v>0.0</v>
      </c>
      <c r="T27" s="88">
        <f t="shared" si="10"/>
        <v>158.9377252</v>
      </c>
      <c r="U27" s="1">
        <f t="shared" si="11"/>
        <v>84</v>
      </c>
      <c r="V27" s="1">
        <f t="shared" si="17"/>
        <v>504</v>
      </c>
      <c r="W27" s="87">
        <f t="shared" si="18"/>
        <v>3840.647109</v>
      </c>
      <c r="X27" s="89"/>
      <c r="Y27" s="84"/>
    </row>
    <row r="28">
      <c r="A28" s="84"/>
      <c r="B28" s="1"/>
      <c r="C28" s="1"/>
      <c r="D28" s="67">
        <v>8.0</v>
      </c>
      <c r="E28" s="61">
        <f t="shared" si="19"/>
        <v>420</v>
      </c>
      <c r="F28" s="61">
        <f t="shared" si="12"/>
        <v>84</v>
      </c>
      <c r="G28" s="90">
        <f t="shared" si="13"/>
        <v>84</v>
      </c>
      <c r="H28" s="61">
        <f t="shared" si="14"/>
        <v>300</v>
      </c>
      <c r="I28" s="61">
        <f t="shared" si="2"/>
        <v>0</v>
      </c>
      <c r="J28" s="61">
        <f t="shared" si="20"/>
        <v>10.08</v>
      </c>
      <c r="K28" s="86">
        <f t="shared" si="4"/>
        <v>0</v>
      </c>
      <c r="L28" s="86">
        <f t="shared" si="5"/>
        <v>27.26627191</v>
      </c>
      <c r="M28" s="86">
        <f t="shared" si="6"/>
        <v>17.4</v>
      </c>
      <c r="N28" s="86">
        <f t="shared" si="7"/>
        <v>27.26627191</v>
      </c>
      <c r="O28" s="86">
        <f t="shared" si="15"/>
        <v>5680.473315</v>
      </c>
      <c r="P28" s="87">
        <f t="shared" si="16"/>
        <v>3948</v>
      </c>
      <c r="Q28" s="87">
        <f t="shared" si="8"/>
        <v>1732.473315</v>
      </c>
      <c r="R28" s="86">
        <f t="shared" si="9"/>
        <v>259.8709973</v>
      </c>
      <c r="S28" s="61">
        <v>0.0</v>
      </c>
      <c r="T28" s="88">
        <f t="shared" si="10"/>
        <v>259.8709973</v>
      </c>
      <c r="U28" s="1">
        <f t="shared" si="11"/>
        <v>84</v>
      </c>
      <c r="V28" s="1">
        <f t="shared" si="17"/>
        <v>588</v>
      </c>
      <c r="W28" s="87">
        <f t="shared" si="18"/>
        <v>4832.602318</v>
      </c>
      <c r="X28" s="89"/>
      <c r="Y28" s="84"/>
    </row>
    <row r="29">
      <c r="A29" s="84"/>
      <c r="B29" s="1"/>
      <c r="C29" s="1"/>
      <c r="D29" s="67">
        <v>9.0</v>
      </c>
      <c r="E29" s="61">
        <f t="shared" si="19"/>
        <v>420</v>
      </c>
      <c r="F29" s="61">
        <f t="shared" si="12"/>
        <v>84</v>
      </c>
      <c r="G29" s="90">
        <f t="shared" si="13"/>
        <v>84</v>
      </c>
      <c r="H29" s="61">
        <f t="shared" si="14"/>
        <v>300</v>
      </c>
      <c r="I29" s="61">
        <f t="shared" si="2"/>
        <v>0</v>
      </c>
      <c r="J29" s="61">
        <f t="shared" si="20"/>
        <v>10.08</v>
      </c>
      <c r="K29" s="86">
        <f t="shared" si="4"/>
        <v>0</v>
      </c>
      <c r="L29" s="86">
        <f t="shared" si="5"/>
        <v>33.68428912</v>
      </c>
      <c r="M29" s="86">
        <f t="shared" si="6"/>
        <v>17.4</v>
      </c>
      <c r="N29" s="86">
        <f t="shared" si="7"/>
        <v>33.68428912</v>
      </c>
      <c r="O29" s="86">
        <f t="shared" si="15"/>
        <v>7017.560233</v>
      </c>
      <c r="P29" s="87">
        <f t="shared" si="16"/>
        <v>4452</v>
      </c>
      <c r="Q29" s="87">
        <f t="shared" si="8"/>
        <v>2565.560233</v>
      </c>
      <c r="R29" s="86">
        <f t="shared" si="9"/>
        <v>384.8340349</v>
      </c>
      <c r="S29" s="61">
        <v>0.0</v>
      </c>
      <c r="T29" s="88">
        <f t="shared" si="10"/>
        <v>384.8340349</v>
      </c>
      <c r="U29" s="1">
        <f t="shared" si="11"/>
        <v>84</v>
      </c>
      <c r="V29" s="1">
        <f t="shared" si="17"/>
        <v>672</v>
      </c>
      <c r="W29" s="87">
        <f t="shared" si="18"/>
        <v>5960.726198</v>
      </c>
      <c r="X29" s="89"/>
      <c r="Y29" s="84"/>
    </row>
    <row r="30">
      <c r="A30" s="84"/>
      <c r="B30" s="1"/>
      <c r="C30" s="1"/>
      <c r="D30" s="67">
        <v>10.0</v>
      </c>
      <c r="E30" s="61">
        <f t="shared" si="19"/>
        <v>420</v>
      </c>
      <c r="F30" s="61">
        <f t="shared" si="12"/>
        <v>84</v>
      </c>
      <c r="G30" s="90">
        <f t="shared" si="13"/>
        <v>84</v>
      </c>
      <c r="H30" s="61">
        <f t="shared" si="14"/>
        <v>300</v>
      </c>
      <c r="I30" s="61">
        <f t="shared" si="2"/>
        <v>0</v>
      </c>
      <c r="J30" s="61">
        <f t="shared" si="20"/>
        <v>10.08</v>
      </c>
      <c r="K30" s="86">
        <f t="shared" si="4"/>
        <v>0</v>
      </c>
      <c r="L30" s="86">
        <f t="shared" si="5"/>
        <v>40.97592888</v>
      </c>
      <c r="M30" s="86">
        <f t="shared" si="6"/>
        <v>17.4</v>
      </c>
      <c r="N30" s="86">
        <f t="shared" si="7"/>
        <v>40.97592888</v>
      </c>
      <c r="O30" s="86">
        <f t="shared" si="15"/>
        <v>8536.651849</v>
      </c>
      <c r="P30" s="87">
        <f t="shared" si="16"/>
        <v>4956</v>
      </c>
      <c r="Q30" s="87">
        <f t="shared" si="8"/>
        <v>3580.651849</v>
      </c>
      <c r="R30" s="86">
        <f t="shared" si="9"/>
        <v>537.0977774</v>
      </c>
      <c r="S30" s="61">
        <v>0.0</v>
      </c>
      <c r="T30" s="88">
        <f t="shared" si="10"/>
        <v>537.0977774</v>
      </c>
      <c r="U30" s="1">
        <f t="shared" si="11"/>
        <v>84</v>
      </c>
      <c r="V30" s="1">
        <f t="shared" si="17"/>
        <v>756</v>
      </c>
      <c r="W30" s="87">
        <f t="shared" si="18"/>
        <v>7243.554072</v>
      </c>
      <c r="X30" s="89"/>
      <c r="Y30" s="84"/>
    </row>
    <row r="31">
      <c r="A31" s="84"/>
      <c r="B31" s="1"/>
      <c r="C31" s="1"/>
      <c r="D31" s="67">
        <v>11.0</v>
      </c>
      <c r="E31" s="61">
        <f t="shared" si="19"/>
        <v>420</v>
      </c>
      <c r="F31" s="61">
        <f t="shared" si="12"/>
        <v>84</v>
      </c>
      <c r="G31" s="90">
        <f t="shared" si="13"/>
        <v>84</v>
      </c>
      <c r="H31" s="61">
        <f t="shared" si="14"/>
        <v>300</v>
      </c>
      <c r="I31" s="61">
        <f t="shared" si="2"/>
        <v>0</v>
      </c>
      <c r="J31" s="61">
        <f t="shared" si="20"/>
        <v>10.08</v>
      </c>
      <c r="K31" s="86">
        <f t="shared" si="4"/>
        <v>0</v>
      </c>
      <c r="L31" s="86">
        <f t="shared" si="5"/>
        <v>49.26010897</v>
      </c>
      <c r="M31" s="86">
        <f t="shared" si="6"/>
        <v>17.4</v>
      </c>
      <c r="N31" s="86">
        <f t="shared" si="7"/>
        <v>49.26010897</v>
      </c>
      <c r="O31" s="86">
        <f t="shared" si="15"/>
        <v>10262.5227</v>
      </c>
      <c r="P31" s="87">
        <f t="shared" si="16"/>
        <v>5460</v>
      </c>
      <c r="Q31" s="87">
        <f t="shared" si="8"/>
        <v>4802.522703</v>
      </c>
      <c r="R31" s="86">
        <v>0.0</v>
      </c>
      <c r="S31" s="61">
        <v>0.0</v>
      </c>
      <c r="T31" s="88">
        <f t="shared" si="10"/>
        <v>720.3784054</v>
      </c>
      <c r="U31" s="1">
        <f t="shared" si="11"/>
        <v>84</v>
      </c>
      <c r="V31" s="1">
        <f t="shared" si="17"/>
        <v>840</v>
      </c>
      <c r="W31" s="87">
        <f t="shared" si="18"/>
        <v>9422.522703</v>
      </c>
      <c r="X31" s="87">
        <f t="shared" ref="X31:X50" si="21">O31</f>
        <v>10262.5227</v>
      </c>
      <c r="Y31" s="84"/>
    </row>
    <row r="32">
      <c r="A32" s="84"/>
      <c r="B32" s="1"/>
      <c r="C32" s="1"/>
      <c r="D32" s="67">
        <v>12.0</v>
      </c>
      <c r="E32" s="61">
        <f t="shared" si="19"/>
        <v>420</v>
      </c>
      <c r="F32" s="61">
        <f t="shared" si="12"/>
        <v>84</v>
      </c>
      <c r="G32" s="90">
        <f t="shared" si="13"/>
        <v>84</v>
      </c>
      <c r="H32" s="61">
        <f t="shared" si="14"/>
        <v>300</v>
      </c>
      <c r="I32" s="61">
        <f t="shared" si="2"/>
        <v>0</v>
      </c>
      <c r="J32" s="61">
        <f t="shared" si="20"/>
        <v>10.08</v>
      </c>
      <c r="K32" s="86">
        <f t="shared" si="4"/>
        <v>0</v>
      </c>
      <c r="L32" s="86">
        <f t="shared" si="5"/>
        <v>58.67193432</v>
      </c>
      <c r="M32" s="86">
        <f t="shared" si="6"/>
        <v>17.4</v>
      </c>
      <c r="N32" s="86">
        <f t="shared" si="7"/>
        <v>58.67193432</v>
      </c>
      <c r="O32" s="86">
        <f t="shared" si="15"/>
        <v>12223.31965</v>
      </c>
      <c r="P32" s="87">
        <f t="shared" si="16"/>
        <v>5964</v>
      </c>
      <c r="Q32" s="87">
        <f t="shared" si="8"/>
        <v>6259.319649</v>
      </c>
      <c r="R32" s="86">
        <v>0.0</v>
      </c>
      <c r="S32" s="61">
        <v>0.0</v>
      </c>
      <c r="T32" s="88">
        <f t="shared" si="10"/>
        <v>938.8979474</v>
      </c>
      <c r="U32" s="1">
        <f t="shared" si="11"/>
        <v>84</v>
      </c>
      <c r="V32" s="1">
        <f t="shared" si="17"/>
        <v>924</v>
      </c>
      <c r="W32" s="87">
        <f t="shared" si="18"/>
        <v>11299.31965</v>
      </c>
      <c r="X32" s="87">
        <f t="shared" si="21"/>
        <v>12223.31965</v>
      </c>
      <c r="Y32" s="84"/>
    </row>
    <row r="33">
      <c r="A33" s="84"/>
      <c r="B33" s="1"/>
      <c r="C33" s="1"/>
      <c r="D33" s="67">
        <v>13.0</v>
      </c>
      <c r="E33" s="61">
        <f t="shared" si="19"/>
        <v>420</v>
      </c>
      <c r="F33" s="61">
        <f t="shared" si="12"/>
        <v>84</v>
      </c>
      <c r="G33" s="90">
        <f t="shared" si="13"/>
        <v>84</v>
      </c>
      <c r="H33" s="61">
        <f t="shared" si="14"/>
        <v>300</v>
      </c>
      <c r="I33" s="61">
        <f t="shared" si="2"/>
        <v>0</v>
      </c>
      <c r="J33" s="61">
        <f t="shared" si="20"/>
        <v>10.08</v>
      </c>
      <c r="K33" s="86">
        <f t="shared" si="4"/>
        <v>0</v>
      </c>
      <c r="L33" s="86">
        <f t="shared" si="5"/>
        <v>69.36490034</v>
      </c>
      <c r="M33" s="86">
        <f t="shared" si="6"/>
        <v>17.4</v>
      </c>
      <c r="N33" s="86">
        <f t="shared" si="7"/>
        <v>69.36490034</v>
      </c>
      <c r="O33" s="86">
        <f t="shared" si="15"/>
        <v>14451.0209</v>
      </c>
      <c r="P33" s="87">
        <f t="shared" si="16"/>
        <v>6468</v>
      </c>
      <c r="Q33" s="87">
        <f t="shared" si="8"/>
        <v>7983.020903</v>
      </c>
      <c r="R33" s="86">
        <v>0.0</v>
      </c>
      <c r="S33" s="61">
        <v>0.0</v>
      </c>
      <c r="T33" s="88">
        <f t="shared" si="10"/>
        <v>1197.453136</v>
      </c>
      <c r="U33" s="1">
        <f t="shared" si="11"/>
        <v>84</v>
      </c>
      <c r="V33" s="1">
        <f t="shared" si="17"/>
        <v>1008</v>
      </c>
      <c r="W33" s="87">
        <f t="shared" si="18"/>
        <v>13443.0209</v>
      </c>
      <c r="X33" s="87">
        <f t="shared" si="21"/>
        <v>14451.0209</v>
      </c>
      <c r="Y33" s="84"/>
    </row>
    <row r="34">
      <c r="A34" s="84"/>
      <c r="B34" s="1"/>
      <c r="C34" s="1"/>
      <c r="D34" s="67">
        <v>14.0</v>
      </c>
      <c r="E34" s="61">
        <f t="shared" si="19"/>
        <v>420</v>
      </c>
      <c r="F34" s="61">
        <f t="shared" si="12"/>
        <v>84</v>
      </c>
      <c r="G34" s="90">
        <f t="shared" si="13"/>
        <v>84</v>
      </c>
      <c r="H34" s="61">
        <f t="shared" si="14"/>
        <v>300</v>
      </c>
      <c r="I34" s="61">
        <f t="shared" si="2"/>
        <v>0</v>
      </c>
      <c r="J34" s="61">
        <f t="shared" si="20"/>
        <v>10.08</v>
      </c>
      <c r="K34" s="86">
        <f t="shared" si="4"/>
        <v>0</v>
      </c>
      <c r="L34" s="86">
        <f t="shared" si="5"/>
        <v>81.51339631</v>
      </c>
      <c r="M34" s="86">
        <f t="shared" si="6"/>
        <v>17.4</v>
      </c>
      <c r="N34" s="86">
        <f t="shared" si="7"/>
        <v>81.51339631</v>
      </c>
      <c r="O34" s="86">
        <f t="shared" si="15"/>
        <v>16981.95757</v>
      </c>
      <c r="P34" s="87">
        <f t="shared" si="16"/>
        <v>6972</v>
      </c>
      <c r="Q34" s="87">
        <f t="shared" si="8"/>
        <v>10009.95757</v>
      </c>
      <c r="R34" s="86">
        <v>0.0</v>
      </c>
      <c r="S34" s="61">
        <v>0.0</v>
      </c>
      <c r="T34" s="88">
        <f t="shared" si="10"/>
        <v>1501.493635</v>
      </c>
      <c r="U34" s="1">
        <f t="shared" si="11"/>
        <v>84</v>
      </c>
      <c r="V34" s="1">
        <f t="shared" si="17"/>
        <v>1092</v>
      </c>
      <c r="W34" s="87">
        <f t="shared" si="18"/>
        <v>15889.95757</v>
      </c>
      <c r="X34" s="87">
        <f t="shared" si="21"/>
        <v>16981.95757</v>
      </c>
      <c r="Y34" s="84"/>
    </row>
    <row r="35">
      <c r="A35" s="84"/>
      <c r="B35" s="1"/>
      <c r="C35" s="1"/>
      <c r="D35" s="67">
        <v>15.0</v>
      </c>
      <c r="E35" s="61">
        <f t="shared" si="19"/>
        <v>420</v>
      </c>
      <c r="F35" s="61">
        <f t="shared" si="12"/>
        <v>84</v>
      </c>
      <c r="G35" s="90">
        <f t="shared" si="13"/>
        <v>84</v>
      </c>
      <c r="H35" s="61">
        <f t="shared" si="14"/>
        <v>300</v>
      </c>
      <c r="I35" s="61">
        <f t="shared" si="2"/>
        <v>0</v>
      </c>
      <c r="J35" s="61">
        <f t="shared" si="20"/>
        <v>10.08</v>
      </c>
      <c r="K35" s="86">
        <f t="shared" si="4"/>
        <v>0</v>
      </c>
      <c r="L35" s="86">
        <f t="shared" si="5"/>
        <v>95.31554945</v>
      </c>
      <c r="M35" s="86">
        <f t="shared" si="6"/>
        <v>17.4</v>
      </c>
      <c r="N35" s="86">
        <f t="shared" si="7"/>
        <v>95.31554945</v>
      </c>
      <c r="O35" s="86">
        <f t="shared" si="15"/>
        <v>19857.40614</v>
      </c>
      <c r="P35" s="87">
        <f t="shared" si="16"/>
        <v>7476</v>
      </c>
      <c r="Q35" s="86">
        <f t="shared" si="8"/>
        <v>12381.40614</v>
      </c>
      <c r="R35" s="86">
        <v>0.0</v>
      </c>
      <c r="S35" s="61">
        <v>0.0</v>
      </c>
      <c r="T35" s="88">
        <f t="shared" si="10"/>
        <v>1857.21092</v>
      </c>
      <c r="U35" s="1">
        <f t="shared" si="11"/>
        <v>84</v>
      </c>
      <c r="V35" s="1">
        <f t="shared" si="17"/>
        <v>1176</v>
      </c>
      <c r="W35" s="87">
        <f t="shared" si="18"/>
        <v>18681.40614</v>
      </c>
      <c r="X35" s="87">
        <f t="shared" si="21"/>
        <v>19857.40614</v>
      </c>
      <c r="Y35" s="84"/>
    </row>
    <row r="36">
      <c r="A36" s="84"/>
      <c r="B36" s="1"/>
      <c r="C36" s="1"/>
      <c r="D36" s="67">
        <v>16.0</v>
      </c>
      <c r="E36" s="61">
        <f t="shared" si="19"/>
        <v>420</v>
      </c>
      <c r="F36" s="61">
        <f t="shared" si="12"/>
        <v>84</v>
      </c>
      <c r="G36" s="90">
        <f t="shared" si="13"/>
        <v>84</v>
      </c>
      <c r="H36" s="61">
        <f t="shared" si="14"/>
        <v>300</v>
      </c>
      <c r="I36" s="61">
        <f t="shared" si="2"/>
        <v>0</v>
      </c>
      <c r="J36" s="61">
        <f t="shared" si="20"/>
        <v>10.08</v>
      </c>
      <c r="K36" s="86">
        <f t="shared" si="4"/>
        <v>0</v>
      </c>
      <c r="L36" s="86">
        <f t="shared" si="5"/>
        <v>110.9964561</v>
      </c>
      <c r="M36" s="86">
        <f t="shared" si="6"/>
        <v>17.4</v>
      </c>
      <c r="N36" s="86">
        <f t="shared" si="7"/>
        <v>110.9964561</v>
      </c>
      <c r="O36" s="86">
        <f t="shared" si="15"/>
        <v>23124.26168</v>
      </c>
      <c r="P36" s="87">
        <f t="shared" si="16"/>
        <v>7980</v>
      </c>
      <c r="Q36" s="86">
        <f t="shared" si="8"/>
        <v>15144.26168</v>
      </c>
      <c r="R36" s="86">
        <v>0.0</v>
      </c>
      <c r="S36" s="61">
        <v>0.0</v>
      </c>
      <c r="T36" s="88">
        <f t="shared" si="10"/>
        <v>2271.639253</v>
      </c>
      <c r="U36" s="1">
        <f t="shared" si="11"/>
        <v>84</v>
      </c>
      <c r="V36" s="1">
        <f t="shared" si="17"/>
        <v>1260</v>
      </c>
      <c r="W36" s="87">
        <f t="shared" si="18"/>
        <v>21864.26168</v>
      </c>
      <c r="X36" s="87">
        <f t="shared" si="21"/>
        <v>23124.26168</v>
      </c>
      <c r="Y36" s="84"/>
    </row>
    <row r="37">
      <c r="A37" s="84"/>
      <c r="B37" s="1"/>
      <c r="C37" s="1"/>
      <c r="D37" s="67">
        <v>17.0</v>
      </c>
      <c r="E37" s="61">
        <f t="shared" si="19"/>
        <v>420</v>
      </c>
      <c r="F37" s="61">
        <f t="shared" si="12"/>
        <v>84</v>
      </c>
      <c r="G37" s="90">
        <f t="shared" si="13"/>
        <v>84</v>
      </c>
      <c r="H37" s="61">
        <f t="shared" si="14"/>
        <v>300</v>
      </c>
      <c r="I37" s="61">
        <f t="shared" si="2"/>
        <v>0</v>
      </c>
      <c r="J37" s="61">
        <f t="shared" si="20"/>
        <v>10.08</v>
      </c>
      <c r="K37" s="86">
        <f t="shared" si="4"/>
        <v>0</v>
      </c>
      <c r="L37" s="86">
        <f t="shared" si="5"/>
        <v>128.8118528</v>
      </c>
      <c r="M37" s="86">
        <f t="shared" si="6"/>
        <v>17.4</v>
      </c>
      <c r="N37" s="86">
        <f t="shared" si="7"/>
        <v>128.8118528</v>
      </c>
      <c r="O37" s="86">
        <f t="shared" si="15"/>
        <v>26835.80266</v>
      </c>
      <c r="P37" s="87">
        <f t="shared" si="16"/>
        <v>8484</v>
      </c>
      <c r="Q37" s="86">
        <f t="shared" si="8"/>
        <v>18351.80266</v>
      </c>
      <c r="R37" s="86">
        <v>0.0</v>
      </c>
      <c r="S37" s="61">
        <v>0.0</v>
      </c>
      <c r="T37" s="88">
        <f t="shared" si="10"/>
        <v>2752.770399</v>
      </c>
      <c r="U37" s="1">
        <f t="shared" si="11"/>
        <v>84</v>
      </c>
      <c r="V37" s="1">
        <f t="shared" si="17"/>
        <v>1344</v>
      </c>
      <c r="W37" s="87">
        <f t="shared" si="18"/>
        <v>25491.80266</v>
      </c>
      <c r="X37" s="87">
        <f t="shared" si="21"/>
        <v>26835.80266</v>
      </c>
      <c r="Y37" s="84"/>
    </row>
    <row r="38">
      <c r="A38" s="84"/>
      <c r="B38" s="1"/>
      <c r="C38" s="1"/>
      <c r="D38" s="67">
        <v>18.0</v>
      </c>
      <c r="E38" s="61">
        <f t="shared" si="19"/>
        <v>420</v>
      </c>
      <c r="F38" s="61">
        <f t="shared" si="12"/>
        <v>84</v>
      </c>
      <c r="G38" s="90">
        <f t="shared" si="13"/>
        <v>84</v>
      </c>
      <c r="H38" s="61">
        <f t="shared" si="14"/>
        <v>300</v>
      </c>
      <c r="I38" s="61">
        <f t="shared" si="2"/>
        <v>0</v>
      </c>
      <c r="J38" s="61">
        <f t="shared" si="20"/>
        <v>10.08</v>
      </c>
      <c r="K38" s="86">
        <f t="shared" si="4"/>
        <v>0</v>
      </c>
      <c r="L38" s="86">
        <f t="shared" si="5"/>
        <v>149.0522869</v>
      </c>
      <c r="M38" s="86">
        <f t="shared" si="6"/>
        <v>17.4</v>
      </c>
      <c r="N38" s="86">
        <f t="shared" si="7"/>
        <v>149.0522869</v>
      </c>
      <c r="O38" s="86">
        <f t="shared" si="15"/>
        <v>31052.55977</v>
      </c>
      <c r="P38" s="87">
        <f t="shared" si="16"/>
        <v>8988</v>
      </c>
      <c r="Q38" s="86">
        <f t="shared" si="8"/>
        <v>22064.55977</v>
      </c>
      <c r="R38" s="86">
        <v>0.0</v>
      </c>
      <c r="S38" s="61">
        <v>0.0</v>
      </c>
      <c r="T38" s="88">
        <f t="shared" si="10"/>
        <v>3309.683966</v>
      </c>
      <c r="U38" s="1">
        <f t="shared" si="11"/>
        <v>84</v>
      </c>
      <c r="V38" s="1">
        <f t="shared" si="17"/>
        <v>1428</v>
      </c>
      <c r="W38" s="87">
        <f t="shared" si="18"/>
        <v>29624.55977</v>
      </c>
      <c r="X38" s="87">
        <f t="shared" si="21"/>
        <v>31052.55977</v>
      </c>
      <c r="Y38" s="84"/>
    </row>
    <row r="39">
      <c r="A39" s="84"/>
      <c r="B39" s="1"/>
      <c r="C39" s="1"/>
      <c r="D39" s="67">
        <v>19.0</v>
      </c>
      <c r="E39" s="61">
        <f t="shared" si="19"/>
        <v>420</v>
      </c>
      <c r="F39" s="61">
        <f t="shared" si="12"/>
        <v>84</v>
      </c>
      <c r="G39" s="90">
        <f t="shared" si="13"/>
        <v>84</v>
      </c>
      <c r="H39" s="61">
        <f t="shared" si="14"/>
        <v>300</v>
      </c>
      <c r="I39" s="61">
        <f t="shared" si="2"/>
        <v>0</v>
      </c>
      <c r="J39" s="61">
        <f t="shared" si="20"/>
        <v>10.08</v>
      </c>
      <c r="K39" s="86">
        <f t="shared" si="4"/>
        <v>0</v>
      </c>
      <c r="L39" s="86">
        <f t="shared" si="5"/>
        <v>172.0478555</v>
      </c>
      <c r="M39" s="86">
        <f t="shared" si="6"/>
        <v>17.4</v>
      </c>
      <c r="N39" s="86">
        <f t="shared" si="7"/>
        <v>172.0478555</v>
      </c>
      <c r="O39" s="86">
        <f t="shared" si="15"/>
        <v>35843.30322</v>
      </c>
      <c r="P39" s="87">
        <f t="shared" si="16"/>
        <v>9492</v>
      </c>
      <c r="Q39" s="86">
        <f t="shared" si="8"/>
        <v>26351.30322</v>
      </c>
      <c r="R39" s="86">
        <v>0.0</v>
      </c>
      <c r="S39" s="61">
        <v>0.0</v>
      </c>
      <c r="T39" s="88">
        <f t="shared" si="10"/>
        <v>3952.695483</v>
      </c>
      <c r="U39" s="1">
        <f t="shared" si="11"/>
        <v>84</v>
      </c>
      <c r="V39" s="1">
        <f t="shared" si="17"/>
        <v>1512</v>
      </c>
      <c r="W39" s="87">
        <f t="shared" si="18"/>
        <v>34331.30322</v>
      </c>
      <c r="X39" s="87">
        <f t="shared" si="21"/>
        <v>35843.30322</v>
      </c>
      <c r="Y39" s="84"/>
    </row>
    <row r="40">
      <c r="A40" s="84"/>
      <c r="B40" s="1"/>
      <c r="C40" s="1"/>
      <c r="D40" s="67">
        <v>20.0</v>
      </c>
      <c r="E40" s="61">
        <f t="shared" si="19"/>
        <v>420</v>
      </c>
      <c r="F40" s="61">
        <f t="shared" si="12"/>
        <v>84</v>
      </c>
      <c r="G40" s="90">
        <f t="shared" si="13"/>
        <v>84</v>
      </c>
      <c r="H40" s="61">
        <f t="shared" si="14"/>
        <v>300</v>
      </c>
      <c r="I40" s="61">
        <f t="shared" si="2"/>
        <v>0</v>
      </c>
      <c r="J40" s="61">
        <f t="shared" si="20"/>
        <v>10.08</v>
      </c>
      <c r="K40" s="86">
        <f t="shared" si="4"/>
        <v>0</v>
      </c>
      <c r="L40" s="86">
        <f t="shared" si="5"/>
        <v>198.1735881</v>
      </c>
      <c r="M40" s="86">
        <f t="shared" si="6"/>
        <v>17.4</v>
      </c>
      <c r="N40" s="86">
        <f t="shared" si="7"/>
        <v>198.1735881</v>
      </c>
      <c r="O40" s="86">
        <f t="shared" si="15"/>
        <v>41286.1642</v>
      </c>
      <c r="P40" s="87">
        <f t="shared" si="16"/>
        <v>9996</v>
      </c>
      <c r="Q40" s="86">
        <f t="shared" si="8"/>
        <v>31290.1642</v>
      </c>
      <c r="R40" s="86">
        <v>0.0</v>
      </c>
      <c r="S40" s="61">
        <v>0.0</v>
      </c>
      <c r="T40" s="88">
        <f t="shared" si="10"/>
        <v>4693.524629</v>
      </c>
      <c r="U40" s="1">
        <f t="shared" si="11"/>
        <v>84</v>
      </c>
      <c r="V40" s="1">
        <f t="shared" si="17"/>
        <v>1596</v>
      </c>
      <c r="W40" s="87">
        <f t="shared" si="18"/>
        <v>39690.1642</v>
      </c>
      <c r="X40" s="87">
        <f t="shared" si="21"/>
        <v>41286.1642</v>
      </c>
      <c r="Y40" s="84"/>
    </row>
    <row r="41">
      <c r="A41" s="84"/>
      <c r="B41" s="1"/>
      <c r="C41" s="1"/>
      <c r="D41" s="67">
        <v>21.0</v>
      </c>
      <c r="E41" s="61">
        <f t="shared" si="19"/>
        <v>420</v>
      </c>
      <c r="F41" s="61">
        <f t="shared" si="12"/>
        <v>84</v>
      </c>
      <c r="G41" s="90">
        <f t="shared" si="13"/>
        <v>84</v>
      </c>
      <c r="H41" s="61">
        <f t="shared" si="14"/>
        <v>300</v>
      </c>
      <c r="I41" s="61">
        <f t="shared" si="2"/>
        <v>0</v>
      </c>
      <c r="J41" s="61">
        <f t="shared" si="20"/>
        <v>10.08</v>
      </c>
      <c r="K41" s="86">
        <f t="shared" si="4"/>
        <v>0</v>
      </c>
      <c r="L41" s="86">
        <f t="shared" si="5"/>
        <v>227.8555639</v>
      </c>
      <c r="M41" s="86">
        <f t="shared" si="6"/>
        <v>17.4</v>
      </c>
      <c r="N41" s="86">
        <f t="shared" si="7"/>
        <v>227.8555639</v>
      </c>
      <c r="O41" s="86">
        <f t="shared" si="15"/>
        <v>47469.90915</v>
      </c>
      <c r="P41" s="87">
        <f t="shared" si="16"/>
        <v>10500</v>
      </c>
      <c r="Q41" s="86">
        <f t="shared" si="8"/>
        <v>36969.90915</v>
      </c>
      <c r="R41" s="86">
        <v>0.0</v>
      </c>
      <c r="S41" s="61">
        <v>0.0</v>
      </c>
      <c r="T41" s="88">
        <f t="shared" si="10"/>
        <v>5545.486372</v>
      </c>
      <c r="U41" s="1">
        <f t="shared" si="11"/>
        <v>84</v>
      </c>
      <c r="V41" s="1">
        <f t="shared" si="17"/>
        <v>1680</v>
      </c>
      <c r="W41" s="87">
        <f t="shared" si="18"/>
        <v>45789.90915</v>
      </c>
      <c r="X41" s="87">
        <f t="shared" si="21"/>
        <v>47469.90915</v>
      </c>
      <c r="Y41" s="84"/>
    </row>
    <row r="42">
      <c r="A42" s="84"/>
      <c r="B42" s="1"/>
      <c r="C42" s="1"/>
      <c r="D42" s="67">
        <v>22.0</v>
      </c>
      <c r="E42" s="61">
        <f t="shared" si="19"/>
        <v>420</v>
      </c>
      <c r="F42" s="61">
        <f t="shared" si="12"/>
        <v>84</v>
      </c>
      <c r="G42" s="90">
        <f t="shared" si="13"/>
        <v>84</v>
      </c>
      <c r="H42" s="61">
        <f t="shared" si="14"/>
        <v>300</v>
      </c>
      <c r="I42" s="61">
        <f t="shared" si="2"/>
        <v>0</v>
      </c>
      <c r="J42" s="61">
        <f t="shared" si="20"/>
        <v>10.08</v>
      </c>
      <c r="K42" s="86">
        <f t="shared" si="4"/>
        <v>0</v>
      </c>
      <c r="L42" s="86">
        <f t="shared" si="5"/>
        <v>261.5778597</v>
      </c>
      <c r="M42" s="86">
        <f t="shared" si="6"/>
        <v>17.4</v>
      </c>
      <c r="N42" s="86">
        <f t="shared" si="7"/>
        <v>261.5778597</v>
      </c>
      <c r="O42" s="86">
        <f t="shared" si="15"/>
        <v>54495.38744</v>
      </c>
      <c r="P42" s="87">
        <f t="shared" si="16"/>
        <v>11004</v>
      </c>
      <c r="Q42" s="86">
        <f t="shared" si="8"/>
        <v>43491.38744</v>
      </c>
      <c r="R42" s="86">
        <v>0.0</v>
      </c>
      <c r="S42" s="61">
        <v>0.0</v>
      </c>
      <c r="T42" s="88">
        <f t="shared" si="10"/>
        <v>6523.708117</v>
      </c>
      <c r="U42" s="1">
        <f t="shared" si="11"/>
        <v>84</v>
      </c>
      <c r="V42" s="1">
        <f t="shared" si="17"/>
        <v>1764</v>
      </c>
      <c r="W42" s="87">
        <f t="shared" si="18"/>
        <v>52731.38744</v>
      </c>
      <c r="X42" s="87">
        <f t="shared" si="21"/>
        <v>54495.38744</v>
      </c>
      <c r="Y42" s="84"/>
    </row>
    <row r="43">
      <c r="A43" s="84"/>
      <c r="B43" s="1"/>
      <c r="C43" s="1"/>
      <c r="D43" s="67">
        <v>23.0</v>
      </c>
      <c r="E43" s="61">
        <f t="shared" si="19"/>
        <v>420</v>
      </c>
      <c r="F43" s="61">
        <f t="shared" si="12"/>
        <v>84</v>
      </c>
      <c r="G43" s="90">
        <f t="shared" si="13"/>
        <v>84</v>
      </c>
      <c r="H43" s="61">
        <f t="shared" si="14"/>
        <v>300</v>
      </c>
      <c r="I43" s="61">
        <f t="shared" si="2"/>
        <v>0</v>
      </c>
      <c r="J43" s="61">
        <f t="shared" si="20"/>
        <v>10.08</v>
      </c>
      <c r="K43" s="86">
        <f t="shared" si="4"/>
        <v>0</v>
      </c>
      <c r="L43" s="86">
        <f t="shared" si="5"/>
        <v>299.8904453</v>
      </c>
      <c r="M43" s="86">
        <f t="shared" si="6"/>
        <v>17.4</v>
      </c>
      <c r="N43" s="86">
        <f t="shared" si="7"/>
        <v>299.8904453</v>
      </c>
      <c r="O43" s="86">
        <f t="shared" si="15"/>
        <v>62477.17609</v>
      </c>
      <c r="P43" s="87">
        <f t="shared" si="16"/>
        <v>11508</v>
      </c>
      <c r="Q43" s="86">
        <f t="shared" si="8"/>
        <v>50969.17609</v>
      </c>
      <c r="R43" s="86">
        <v>0.0</v>
      </c>
      <c r="S43" s="61">
        <v>0.0</v>
      </c>
      <c r="T43" s="88">
        <f t="shared" si="10"/>
        <v>7645.376414</v>
      </c>
      <c r="U43" s="1">
        <f t="shared" si="11"/>
        <v>84</v>
      </c>
      <c r="V43" s="1">
        <f t="shared" si="17"/>
        <v>1848</v>
      </c>
      <c r="W43" s="87">
        <f t="shared" si="18"/>
        <v>60629.17609</v>
      </c>
      <c r="X43" s="87">
        <f t="shared" si="21"/>
        <v>62477.17609</v>
      </c>
      <c r="Y43" s="84"/>
    </row>
    <row r="44">
      <c r="A44" s="84"/>
      <c r="B44" s="1"/>
      <c r="C44" s="1"/>
      <c r="D44" s="67">
        <v>24.0</v>
      </c>
      <c r="E44" s="61">
        <f t="shared" si="19"/>
        <v>420</v>
      </c>
      <c r="F44" s="61">
        <f t="shared" si="12"/>
        <v>84</v>
      </c>
      <c r="G44" s="90">
        <f t="shared" si="13"/>
        <v>84</v>
      </c>
      <c r="H44" s="61">
        <f t="shared" si="14"/>
        <v>300</v>
      </c>
      <c r="I44" s="61">
        <f t="shared" si="2"/>
        <v>0</v>
      </c>
      <c r="J44" s="61">
        <f t="shared" si="20"/>
        <v>10.08</v>
      </c>
      <c r="K44" s="86">
        <f t="shared" si="4"/>
        <v>0</v>
      </c>
      <c r="L44" s="86">
        <f t="shared" si="5"/>
        <v>343.4181522</v>
      </c>
      <c r="M44" s="86">
        <f t="shared" si="6"/>
        <v>17.4</v>
      </c>
      <c r="N44" s="86">
        <f t="shared" si="7"/>
        <v>343.4181522</v>
      </c>
      <c r="O44" s="86">
        <f t="shared" si="15"/>
        <v>71545.44837</v>
      </c>
      <c r="P44" s="87">
        <f t="shared" si="16"/>
        <v>12012</v>
      </c>
      <c r="Q44" s="86">
        <f t="shared" si="8"/>
        <v>59533.44837</v>
      </c>
      <c r="R44" s="86">
        <v>0.0</v>
      </c>
      <c r="S44" s="61">
        <v>0.0</v>
      </c>
      <c r="T44" s="88">
        <f t="shared" si="10"/>
        <v>8930.017255</v>
      </c>
      <c r="U44" s="1">
        <f t="shared" si="11"/>
        <v>84</v>
      </c>
      <c r="V44" s="1">
        <f t="shared" si="17"/>
        <v>1932</v>
      </c>
      <c r="W44" s="87">
        <f t="shared" si="18"/>
        <v>69613.44837</v>
      </c>
      <c r="X44" s="87">
        <f t="shared" si="21"/>
        <v>71545.44837</v>
      </c>
      <c r="Y44" s="84"/>
    </row>
    <row r="45">
      <c r="A45" s="84"/>
      <c r="B45" s="1"/>
      <c r="C45" s="1"/>
      <c r="D45" s="67">
        <v>25.0</v>
      </c>
      <c r="E45" s="61">
        <f t="shared" si="19"/>
        <v>420</v>
      </c>
      <c r="F45" s="61">
        <f t="shared" si="12"/>
        <v>84</v>
      </c>
      <c r="G45" s="90">
        <f t="shared" si="13"/>
        <v>84</v>
      </c>
      <c r="H45" s="61">
        <f t="shared" si="14"/>
        <v>300</v>
      </c>
      <c r="I45" s="61">
        <f t="shared" si="2"/>
        <v>0</v>
      </c>
      <c r="J45" s="61">
        <f t="shared" si="20"/>
        <v>10.08</v>
      </c>
      <c r="K45" s="86">
        <f t="shared" si="4"/>
        <v>0</v>
      </c>
      <c r="L45" s="86">
        <f t="shared" si="5"/>
        <v>392.8708645</v>
      </c>
      <c r="M45" s="86">
        <f t="shared" si="6"/>
        <v>17.4</v>
      </c>
      <c r="N45" s="86">
        <f t="shared" si="7"/>
        <v>392.8708645</v>
      </c>
      <c r="O45" s="86">
        <f t="shared" si="15"/>
        <v>81848.09677</v>
      </c>
      <c r="P45" s="87">
        <f t="shared" si="16"/>
        <v>12516</v>
      </c>
      <c r="Q45" s="86">
        <f t="shared" si="8"/>
        <v>69332.09677</v>
      </c>
      <c r="R45" s="86">
        <v>0.0</v>
      </c>
      <c r="S45" s="61">
        <v>0.0</v>
      </c>
      <c r="T45" s="88">
        <f t="shared" si="10"/>
        <v>10399.81452</v>
      </c>
      <c r="U45" s="1">
        <f t="shared" si="11"/>
        <v>84</v>
      </c>
      <c r="V45" s="1">
        <f t="shared" si="17"/>
        <v>2016</v>
      </c>
      <c r="W45" s="87">
        <f t="shared" si="18"/>
        <v>79832.09677</v>
      </c>
      <c r="X45" s="87">
        <f t="shared" si="21"/>
        <v>81848.09677</v>
      </c>
      <c r="Y45" s="84"/>
    </row>
    <row r="46">
      <c r="A46" s="84"/>
      <c r="B46" s="1"/>
      <c r="C46" s="1"/>
      <c r="D46" s="67">
        <v>26.0</v>
      </c>
      <c r="E46" s="61">
        <f t="shared" si="19"/>
        <v>420</v>
      </c>
      <c r="F46" s="61">
        <f t="shared" si="12"/>
        <v>84</v>
      </c>
      <c r="G46" s="90">
        <f t="shared" si="13"/>
        <v>84</v>
      </c>
      <c r="H46" s="61">
        <f t="shared" si="14"/>
        <v>300</v>
      </c>
      <c r="I46" s="61">
        <f t="shared" si="2"/>
        <v>0</v>
      </c>
      <c r="J46" s="61">
        <f t="shared" si="20"/>
        <v>10.08</v>
      </c>
      <c r="K46" s="86">
        <f t="shared" si="4"/>
        <v>0</v>
      </c>
      <c r="L46" s="86">
        <f t="shared" si="5"/>
        <v>449.0550958</v>
      </c>
      <c r="M46" s="86">
        <f t="shared" si="6"/>
        <v>17.4</v>
      </c>
      <c r="N46" s="86">
        <f t="shared" si="7"/>
        <v>449.0550958</v>
      </c>
      <c r="O46" s="86">
        <f t="shared" si="15"/>
        <v>93553.14496</v>
      </c>
      <c r="P46" s="87">
        <f t="shared" si="16"/>
        <v>13020</v>
      </c>
      <c r="Q46" s="86">
        <f t="shared" si="8"/>
        <v>80533.14496</v>
      </c>
      <c r="R46" s="86">
        <v>0.0</v>
      </c>
      <c r="S46" s="61">
        <v>0.0</v>
      </c>
      <c r="T46" s="88">
        <f t="shared" si="10"/>
        <v>12079.97174</v>
      </c>
      <c r="U46" s="1">
        <f t="shared" si="11"/>
        <v>84</v>
      </c>
      <c r="V46" s="1">
        <f t="shared" si="17"/>
        <v>2100</v>
      </c>
      <c r="W46" s="87">
        <f t="shared" si="18"/>
        <v>91453.14496</v>
      </c>
      <c r="X46" s="87">
        <f t="shared" si="21"/>
        <v>93553.14496</v>
      </c>
      <c r="Y46" s="84"/>
    </row>
    <row r="47">
      <c r="A47" s="84"/>
      <c r="B47" s="1"/>
      <c r="C47" s="1"/>
      <c r="D47" s="67">
        <v>27.0</v>
      </c>
      <c r="E47" s="61">
        <f t="shared" si="19"/>
        <v>420</v>
      </c>
      <c r="F47" s="61">
        <f t="shared" si="12"/>
        <v>84</v>
      </c>
      <c r="G47" s="90">
        <f t="shared" si="13"/>
        <v>84</v>
      </c>
      <c r="H47" s="61">
        <f t="shared" si="14"/>
        <v>300</v>
      </c>
      <c r="I47" s="61">
        <f t="shared" si="2"/>
        <v>0</v>
      </c>
      <c r="J47" s="61">
        <f t="shared" si="20"/>
        <v>10.08</v>
      </c>
      <c r="K47" s="86">
        <f t="shared" si="4"/>
        <v>0</v>
      </c>
      <c r="L47" s="86">
        <f t="shared" si="5"/>
        <v>512.8871427</v>
      </c>
      <c r="M47" s="86">
        <f t="shared" si="6"/>
        <v>17.4</v>
      </c>
      <c r="N47" s="86">
        <f t="shared" si="7"/>
        <v>512.8871427</v>
      </c>
      <c r="O47" s="86">
        <f t="shared" si="15"/>
        <v>106851.4881</v>
      </c>
      <c r="P47" s="87">
        <f t="shared" si="16"/>
        <v>13524</v>
      </c>
      <c r="Q47" s="86">
        <f t="shared" si="8"/>
        <v>93327.48806</v>
      </c>
      <c r="R47" s="86">
        <v>0.0</v>
      </c>
      <c r="S47" s="61">
        <v>0.0</v>
      </c>
      <c r="T47" s="88">
        <f t="shared" si="10"/>
        <v>13999.12321</v>
      </c>
      <c r="U47" s="1">
        <f t="shared" si="11"/>
        <v>84</v>
      </c>
      <c r="V47" s="1">
        <f t="shared" si="17"/>
        <v>2184</v>
      </c>
      <c r="W47" s="87">
        <f t="shared" si="18"/>
        <v>104667.4881</v>
      </c>
      <c r="X47" s="87">
        <f t="shared" si="21"/>
        <v>106851.4881</v>
      </c>
      <c r="Y47" s="84"/>
    </row>
    <row r="48">
      <c r="A48" s="84"/>
      <c r="B48" s="1"/>
      <c r="C48" s="1"/>
      <c r="D48" s="67">
        <v>28.0</v>
      </c>
      <c r="E48" s="61">
        <f t="shared" si="19"/>
        <v>420</v>
      </c>
      <c r="F48" s="61">
        <f t="shared" si="12"/>
        <v>84</v>
      </c>
      <c r="G48" s="90">
        <f t="shared" si="13"/>
        <v>84</v>
      </c>
      <c r="H48" s="61">
        <f t="shared" si="14"/>
        <v>300</v>
      </c>
      <c r="I48" s="61">
        <f t="shared" si="2"/>
        <v>0</v>
      </c>
      <c r="J48" s="61">
        <f t="shared" si="20"/>
        <v>10.08</v>
      </c>
      <c r="K48" s="86">
        <f t="shared" si="4"/>
        <v>0</v>
      </c>
      <c r="L48" s="86">
        <f t="shared" si="5"/>
        <v>585.4080282</v>
      </c>
      <c r="M48" s="86">
        <f t="shared" si="6"/>
        <v>17.4</v>
      </c>
      <c r="N48" s="86">
        <f t="shared" si="7"/>
        <v>585.4080282</v>
      </c>
      <c r="O48" s="86">
        <f t="shared" si="15"/>
        <v>121960.0059</v>
      </c>
      <c r="P48" s="87">
        <f t="shared" si="16"/>
        <v>14028</v>
      </c>
      <c r="Q48" s="86">
        <f t="shared" si="8"/>
        <v>107932.0059</v>
      </c>
      <c r="R48" s="86">
        <v>0.0</v>
      </c>
      <c r="S48" s="61">
        <v>0.0</v>
      </c>
      <c r="T48" s="88">
        <f t="shared" si="10"/>
        <v>16189.80088</v>
      </c>
      <c r="U48" s="1">
        <f t="shared" si="11"/>
        <v>84</v>
      </c>
      <c r="V48" s="1">
        <f t="shared" si="17"/>
        <v>2268</v>
      </c>
      <c r="W48" s="87">
        <f t="shared" si="18"/>
        <v>119692.0059</v>
      </c>
      <c r="X48" s="87">
        <f t="shared" si="21"/>
        <v>121960.0059</v>
      </c>
      <c r="Y48" s="84"/>
    </row>
    <row r="49">
      <c r="A49" s="84"/>
      <c r="B49" s="1"/>
      <c r="C49" s="1"/>
      <c r="D49" s="67">
        <v>29.0</v>
      </c>
      <c r="E49" s="61">
        <f t="shared" si="19"/>
        <v>420</v>
      </c>
      <c r="F49" s="61">
        <f t="shared" si="12"/>
        <v>84</v>
      </c>
      <c r="G49" s="90">
        <f t="shared" si="13"/>
        <v>84</v>
      </c>
      <c r="H49" s="61">
        <f t="shared" si="14"/>
        <v>300</v>
      </c>
      <c r="I49" s="61">
        <f t="shared" si="2"/>
        <v>0</v>
      </c>
      <c r="J49" s="61">
        <f t="shared" si="20"/>
        <v>10.08</v>
      </c>
      <c r="K49" s="86">
        <f t="shared" si="4"/>
        <v>0</v>
      </c>
      <c r="L49" s="86">
        <f t="shared" si="5"/>
        <v>667.8004799</v>
      </c>
      <c r="M49" s="86">
        <f t="shared" si="6"/>
        <v>17.4</v>
      </c>
      <c r="N49" s="86">
        <f t="shared" si="7"/>
        <v>667.8004799</v>
      </c>
      <c r="O49" s="86">
        <f t="shared" si="15"/>
        <v>139125.1</v>
      </c>
      <c r="P49" s="87">
        <f t="shared" si="16"/>
        <v>14532</v>
      </c>
      <c r="Q49" s="86">
        <f t="shared" si="8"/>
        <v>124593.1</v>
      </c>
      <c r="R49" s="86">
        <v>0.0</v>
      </c>
      <c r="S49" s="61">
        <v>0.0</v>
      </c>
      <c r="T49" s="88">
        <f t="shared" si="10"/>
        <v>18688.965</v>
      </c>
      <c r="U49" s="1">
        <f t="shared" si="11"/>
        <v>84</v>
      </c>
      <c r="V49" s="1">
        <f t="shared" si="17"/>
        <v>2352</v>
      </c>
      <c r="W49" s="87">
        <f t="shared" si="18"/>
        <v>136773.1</v>
      </c>
      <c r="X49" s="87">
        <f t="shared" si="21"/>
        <v>139125.1</v>
      </c>
      <c r="Y49" s="84"/>
    </row>
    <row r="50">
      <c r="A50" s="84"/>
      <c r="B50" s="1"/>
      <c r="C50" s="1"/>
      <c r="D50" s="67">
        <v>30.0</v>
      </c>
      <c r="E50" s="61">
        <f t="shared" si="19"/>
        <v>420</v>
      </c>
      <c r="F50" s="61">
        <f t="shared" si="12"/>
        <v>84</v>
      </c>
      <c r="G50" s="90">
        <f t="shared" si="13"/>
        <v>84</v>
      </c>
      <c r="H50" s="61">
        <f t="shared" si="14"/>
        <v>300</v>
      </c>
      <c r="I50" s="61">
        <f t="shared" si="2"/>
        <v>0</v>
      </c>
      <c r="J50" s="61">
        <f t="shared" si="20"/>
        <v>10.08</v>
      </c>
      <c r="K50" s="86">
        <f t="shared" si="4"/>
        <v>0</v>
      </c>
      <c r="L50" s="86">
        <f t="shared" si="5"/>
        <v>761.4082185</v>
      </c>
      <c r="M50" s="86">
        <f t="shared" si="6"/>
        <v>17.4</v>
      </c>
      <c r="N50" s="86">
        <f t="shared" si="7"/>
        <v>761.4082185</v>
      </c>
      <c r="O50" s="86">
        <f t="shared" si="15"/>
        <v>158626.7122</v>
      </c>
      <c r="P50" s="87">
        <f t="shared" si="16"/>
        <v>15036</v>
      </c>
      <c r="Q50" s="86">
        <f t="shared" si="8"/>
        <v>143590.7122</v>
      </c>
      <c r="R50" s="86">
        <v>0.0</v>
      </c>
      <c r="S50" s="61">
        <v>0.0</v>
      </c>
      <c r="T50" s="88">
        <f t="shared" si="10"/>
        <v>21538.60683</v>
      </c>
      <c r="U50" s="1">
        <f t="shared" si="11"/>
        <v>84</v>
      </c>
      <c r="V50" s="1">
        <f t="shared" si="17"/>
        <v>2436</v>
      </c>
      <c r="W50" s="87">
        <f t="shared" si="18"/>
        <v>156190.7122</v>
      </c>
      <c r="X50" s="87">
        <f t="shared" si="21"/>
        <v>158626.7122</v>
      </c>
      <c r="Y50" s="84"/>
    </row>
    <row r="51">
      <c r="A51" s="82"/>
      <c r="B51" s="82"/>
      <c r="C51" s="82"/>
      <c r="D51" s="83"/>
      <c r="E51" s="82"/>
      <c r="F51" s="82"/>
      <c r="G51" s="82"/>
      <c r="H51" s="82"/>
      <c r="I51" s="82"/>
      <c r="J51" s="82"/>
      <c r="K51" s="82"/>
      <c r="L51" s="82"/>
      <c r="M51" s="82"/>
      <c r="N51" s="82"/>
      <c r="O51" s="82"/>
      <c r="P51" s="82"/>
      <c r="Q51" s="82"/>
      <c r="R51" s="82"/>
      <c r="S51" s="82"/>
      <c r="T51" s="82"/>
      <c r="U51" s="82"/>
      <c r="V51" s="82"/>
      <c r="W51" s="82"/>
      <c r="X51" s="82"/>
      <c r="Y51" s="82"/>
    </row>
    <row r="52">
      <c r="A52" s="1"/>
      <c r="B52" s="1"/>
      <c r="C52" s="1"/>
      <c r="D52" s="2"/>
      <c r="E52" s="1"/>
      <c r="F52" s="1"/>
      <c r="G52" s="1"/>
      <c r="H52" s="1"/>
      <c r="I52" s="1"/>
      <c r="J52" s="1"/>
      <c r="K52" s="1"/>
      <c r="L52" s="1"/>
      <c r="M52" s="1"/>
      <c r="N52" s="1"/>
      <c r="O52" s="1"/>
      <c r="P52" s="1"/>
      <c r="Q52" s="1"/>
      <c r="R52" s="1"/>
      <c r="S52" s="1"/>
      <c r="T52" s="1"/>
      <c r="U52" s="1"/>
      <c r="V52" s="1"/>
      <c r="W52" s="1"/>
      <c r="X52" s="1"/>
      <c r="Y52" s="1"/>
    </row>
    <row r="53">
      <c r="A53" s="82"/>
      <c r="B53" s="82"/>
      <c r="C53" s="82"/>
      <c r="D53" s="83"/>
      <c r="E53" s="82"/>
      <c r="F53" s="82"/>
      <c r="G53" s="82"/>
      <c r="H53" s="82"/>
      <c r="I53" s="82"/>
      <c r="J53" s="82"/>
      <c r="K53" s="82"/>
      <c r="L53" s="82"/>
      <c r="M53" s="82"/>
      <c r="N53" s="82"/>
      <c r="O53" s="82"/>
      <c r="P53" s="82"/>
      <c r="Q53" s="82"/>
      <c r="R53" s="82"/>
      <c r="S53" s="82"/>
      <c r="T53" s="82"/>
      <c r="U53" s="82"/>
      <c r="V53" s="82"/>
      <c r="W53" s="82"/>
      <c r="X53" s="82"/>
      <c r="Y53" s="82"/>
    </row>
    <row r="54">
      <c r="A54" s="84"/>
      <c r="B54" s="1"/>
      <c r="C54" s="1"/>
      <c r="D54" s="91" t="s">
        <v>85</v>
      </c>
      <c r="E54" s="61"/>
      <c r="F54" s="1"/>
      <c r="G54" s="1"/>
      <c r="H54" s="1"/>
      <c r="I54" s="1"/>
      <c r="J54" s="1"/>
      <c r="K54" s="1"/>
      <c r="L54" s="1"/>
      <c r="M54" s="1"/>
      <c r="N54" s="1"/>
      <c r="O54" s="1"/>
      <c r="P54" s="1"/>
      <c r="Q54" s="1"/>
      <c r="R54" s="1"/>
      <c r="S54" s="1"/>
      <c r="T54" s="1"/>
      <c r="U54" s="1"/>
      <c r="V54" s="1"/>
      <c r="W54" s="1"/>
      <c r="X54" s="1"/>
      <c r="Y54" s="84"/>
    </row>
    <row r="55">
      <c r="A55" s="84"/>
      <c r="B55" s="1"/>
      <c r="C55" s="1"/>
      <c r="D55" s="67" t="s">
        <v>102</v>
      </c>
      <c r="E55" s="67" t="s">
        <v>103</v>
      </c>
      <c r="F55" s="67" t="s">
        <v>104</v>
      </c>
      <c r="G55" s="67"/>
      <c r="H55" s="67"/>
      <c r="I55" s="67" t="s">
        <v>105</v>
      </c>
      <c r="J55" s="67" t="s">
        <v>116</v>
      </c>
      <c r="K55" s="67"/>
      <c r="L55" s="67" t="s">
        <v>107</v>
      </c>
      <c r="M55" s="67"/>
      <c r="N55" s="67"/>
      <c r="O55" s="67" t="s">
        <v>108</v>
      </c>
      <c r="P55" s="67" t="s">
        <v>117</v>
      </c>
      <c r="Q55" s="67" t="s">
        <v>110</v>
      </c>
      <c r="R55" s="67" t="s">
        <v>118</v>
      </c>
      <c r="S55" s="67"/>
      <c r="T55" s="67"/>
      <c r="U55" s="67"/>
      <c r="V55" s="67"/>
      <c r="W55" s="67" t="s">
        <v>114</v>
      </c>
      <c r="X55" s="67"/>
      <c r="Y55" s="84"/>
    </row>
    <row r="56">
      <c r="A56" s="84"/>
      <c r="B56" s="1"/>
      <c r="C56" s="1"/>
      <c r="D56" s="67">
        <v>1.0</v>
      </c>
      <c r="E56" s="61">
        <f t="shared" ref="E56:E58" si="22">$O$13</f>
        <v>420</v>
      </c>
      <c r="F56" s="61">
        <v>0.0</v>
      </c>
      <c r="G56" s="61"/>
      <c r="H56" s="61"/>
      <c r="I56" s="61">
        <v>0.0</v>
      </c>
      <c r="J56" s="61">
        <f t="shared" ref="J56:J85" si="23">$O$11*$O$10</f>
        <v>96</v>
      </c>
      <c r="K56" s="86"/>
      <c r="L56" s="86">
        <f t="shared" ref="L56:L85" si="24">O56*$O$7</f>
        <v>0</v>
      </c>
      <c r="M56" s="86"/>
      <c r="N56" s="86"/>
      <c r="O56" s="86">
        <f>(E56+F56-J56)*$C$16</f>
        <v>371.2716</v>
      </c>
      <c r="P56" s="87">
        <f>E56+F56</f>
        <v>420</v>
      </c>
      <c r="Q56" s="87">
        <f t="shared" ref="Q56:Q85" si="25">O56-P56</f>
        <v>-48.7284</v>
      </c>
      <c r="R56" s="87">
        <f t="shared" ref="R56:R85" si="26">Q56*0.15</f>
        <v>-7.30926</v>
      </c>
      <c r="S56" s="1"/>
      <c r="T56" s="1"/>
      <c r="U56" s="1"/>
      <c r="V56" s="1"/>
      <c r="W56" s="87">
        <f t="shared" ref="W56:W85" si="27">O56-R56</f>
        <v>378.58086</v>
      </c>
      <c r="X56" s="1"/>
      <c r="Y56" s="84"/>
    </row>
    <row r="57">
      <c r="A57" s="84"/>
      <c r="B57" s="1"/>
      <c r="C57" s="1"/>
      <c r="D57" s="67">
        <v>2.0</v>
      </c>
      <c r="E57" s="61">
        <f t="shared" si="22"/>
        <v>420</v>
      </c>
      <c r="F57" s="61">
        <v>0.0</v>
      </c>
      <c r="G57" s="61"/>
      <c r="H57" s="61"/>
      <c r="I57" s="61">
        <v>0.0</v>
      </c>
      <c r="J57" s="61">
        <f t="shared" si="23"/>
        <v>96</v>
      </c>
      <c r="K57" s="86"/>
      <c r="L57" s="86">
        <f t="shared" si="24"/>
        <v>0</v>
      </c>
      <c r="M57" s="86"/>
      <c r="N57" s="86"/>
      <c r="O57" s="86">
        <f t="shared" ref="O57:O85" si="28">(E57+F57+O56-J57-L56)*$C$16</f>
        <v>796.7117264</v>
      </c>
      <c r="P57" s="87">
        <f t="shared" ref="P57:P85" si="29">P56+E57+F57</f>
        <v>840</v>
      </c>
      <c r="Q57" s="87">
        <f t="shared" si="25"/>
        <v>-43.28827356</v>
      </c>
      <c r="R57" s="87">
        <f t="shared" si="26"/>
        <v>-6.493241034</v>
      </c>
      <c r="S57" s="1"/>
      <c r="T57" s="1"/>
      <c r="U57" s="1"/>
      <c r="V57" s="1"/>
      <c r="W57" s="87">
        <f t="shared" si="27"/>
        <v>803.2049675</v>
      </c>
      <c r="X57" s="1"/>
      <c r="Y57" s="84"/>
    </row>
    <row r="58">
      <c r="A58" s="84"/>
      <c r="B58" s="1"/>
      <c r="C58" s="1"/>
      <c r="D58" s="67">
        <v>3.0</v>
      </c>
      <c r="E58" s="61">
        <f t="shared" si="22"/>
        <v>420</v>
      </c>
      <c r="F58" s="61">
        <v>0.0</v>
      </c>
      <c r="G58" s="61"/>
      <c r="H58" s="61"/>
      <c r="I58" s="61">
        <v>0.0</v>
      </c>
      <c r="J58" s="61">
        <f t="shared" si="23"/>
        <v>96</v>
      </c>
      <c r="K58" s="86"/>
      <c r="L58" s="86">
        <f t="shared" si="24"/>
        <v>0</v>
      </c>
      <c r="M58" s="86"/>
      <c r="N58" s="86"/>
      <c r="O58" s="86">
        <f t="shared" si="28"/>
        <v>1284.223567</v>
      </c>
      <c r="P58" s="87">
        <f t="shared" si="29"/>
        <v>1260</v>
      </c>
      <c r="Q58" s="87">
        <f t="shared" si="25"/>
        <v>24.22356733</v>
      </c>
      <c r="R58" s="87">
        <f t="shared" si="26"/>
        <v>3.633535099</v>
      </c>
      <c r="S58" s="1"/>
      <c r="T58" s="1"/>
      <c r="U58" s="1"/>
      <c r="V58" s="1"/>
      <c r="W58" s="87">
        <f t="shared" si="27"/>
        <v>1280.590032</v>
      </c>
      <c r="X58" s="1"/>
      <c r="Y58" s="84"/>
    </row>
    <row r="59">
      <c r="A59" s="84"/>
      <c r="B59" s="1"/>
      <c r="C59" s="1"/>
      <c r="D59" s="67">
        <v>4.0</v>
      </c>
      <c r="E59" s="61">
        <f t="shared" ref="E59:E85" si="30">$O$14</f>
        <v>420</v>
      </c>
      <c r="F59" s="61">
        <v>0.0</v>
      </c>
      <c r="G59" s="61"/>
      <c r="H59" s="61"/>
      <c r="I59" s="61">
        <v>0.0</v>
      </c>
      <c r="J59" s="61">
        <f t="shared" si="23"/>
        <v>96</v>
      </c>
      <c r="K59" s="86"/>
      <c r="L59" s="86">
        <f t="shared" si="24"/>
        <v>0</v>
      </c>
      <c r="M59" s="86"/>
      <c r="N59" s="86"/>
      <c r="O59" s="86">
        <f t="shared" si="28"/>
        <v>1842.863386</v>
      </c>
      <c r="P59" s="87">
        <f t="shared" si="29"/>
        <v>1680</v>
      </c>
      <c r="Q59" s="87">
        <f t="shared" si="25"/>
        <v>162.8633858</v>
      </c>
      <c r="R59" s="87">
        <f t="shared" si="26"/>
        <v>24.42950787</v>
      </c>
      <c r="S59" s="1"/>
      <c r="T59" s="1"/>
      <c r="U59" s="1"/>
      <c r="V59" s="1"/>
      <c r="W59" s="87">
        <f t="shared" si="27"/>
        <v>1818.433878</v>
      </c>
      <c r="X59" s="1"/>
      <c r="Y59" s="84"/>
    </row>
    <row r="60">
      <c r="A60" s="84"/>
      <c r="B60" s="1"/>
      <c r="C60" s="1"/>
      <c r="D60" s="67">
        <v>5.0</v>
      </c>
      <c r="E60" s="61">
        <f t="shared" si="30"/>
        <v>420</v>
      </c>
      <c r="F60" s="61">
        <v>0.0</v>
      </c>
      <c r="G60" s="61"/>
      <c r="H60" s="61"/>
      <c r="I60" s="61">
        <v>0.0</v>
      </c>
      <c r="J60" s="61">
        <f t="shared" si="23"/>
        <v>96</v>
      </c>
      <c r="K60" s="86"/>
      <c r="L60" s="86">
        <f t="shared" si="24"/>
        <v>0</v>
      </c>
      <c r="M60" s="86"/>
      <c r="N60" s="86"/>
      <c r="O60" s="86">
        <f t="shared" si="28"/>
        <v>2483.008754</v>
      </c>
      <c r="P60" s="87">
        <f t="shared" si="29"/>
        <v>2100</v>
      </c>
      <c r="Q60" s="87">
        <f t="shared" si="25"/>
        <v>383.0087538</v>
      </c>
      <c r="R60" s="87">
        <f t="shared" si="26"/>
        <v>57.45131307</v>
      </c>
      <c r="S60" s="1"/>
      <c r="T60" s="1"/>
      <c r="U60" s="1"/>
      <c r="V60" s="1"/>
      <c r="W60" s="87">
        <f t="shared" si="27"/>
        <v>2425.557441</v>
      </c>
      <c r="X60" s="1"/>
      <c r="Y60" s="84"/>
    </row>
    <row r="61">
      <c r="A61" s="84"/>
      <c r="B61" s="1"/>
      <c r="C61" s="1"/>
      <c r="D61" s="67">
        <v>6.0</v>
      </c>
      <c r="E61" s="61">
        <f t="shared" si="30"/>
        <v>420</v>
      </c>
      <c r="F61" s="61">
        <v>0.0</v>
      </c>
      <c r="G61" s="61"/>
      <c r="H61" s="61"/>
      <c r="I61" s="61">
        <v>0.0</v>
      </c>
      <c r="J61" s="61">
        <f t="shared" si="23"/>
        <v>96</v>
      </c>
      <c r="K61" s="86"/>
      <c r="L61" s="86">
        <f t="shared" si="24"/>
        <v>0</v>
      </c>
      <c r="M61" s="86"/>
      <c r="N61" s="86"/>
      <c r="O61" s="86">
        <f t="shared" si="28"/>
        <v>3216.551331</v>
      </c>
      <c r="P61" s="87">
        <f t="shared" si="29"/>
        <v>2520</v>
      </c>
      <c r="Q61" s="87">
        <f t="shared" si="25"/>
        <v>696.551331</v>
      </c>
      <c r="R61" s="87">
        <f t="shared" si="26"/>
        <v>104.4826996</v>
      </c>
      <c r="S61" s="1"/>
      <c r="T61" s="1"/>
      <c r="U61" s="1"/>
      <c r="V61" s="1"/>
      <c r="W61" s="87">
        <f t="shared" si="27"/>
        <v>3112.068631</v>
      </c>
      <c r="X61" s="1"/>
      <c r="Y61" s="84"/>
    </row>
    <row r="62">
      <c r="A62" s="84"/>
      <c r="B62" s="1"/>
      <c r="C62" s="1"/>
      <c r="D62" s="67">
        <v>7.0</v>
      </c>
      <c r="E62" s="61">
        <f t="shared" si="30"/>
        <v>420</v>
      </c>
      <c r="F62" s="61">
        <v>0.0</v>
      </c>
      <c r="G62" s="61"/>
      <c r="H62" s="61"/>
      <c r="I62" s="61">
        <v>0.0</v>
      </c>
      <c r="J62" s="61">
        <f t="shared" si="23"/>
        <v>96</v>
      </c>
      <c r="K62" s="86"/>
      <c r="L62" s="86">
        <f t="shared" si="24"/>
        <v>0</v>
      </c>
      <c r="M62" s="86"/>
      <c r="N62" s="86"/>
      <c r="O62" s="86">
        <f t="shared" si="28"/>
        <v>4057.11777</v>
      </c>
      <c r="P62" s="87">
        <f t="shared" si="29"/>
        <v>2940</v>
      </c>
      <c r="Q62" s="87">
        <f t="shared" si="25"/>
        <v>1117.11777</v>
      </c>
      <c r="R62" s="87">
        <f t="shared" si="26"/>
        <v>167.5676655</v>
      </c>
      <c r="S62" s="1"/>
      <c r="T62" s="1"/>
      <c r="U62" s="1"/>
      <c r="V62" s="1"/>
      <c r="W62" s="87">
        <f t="shared" si="27"/>
        <v>3889.550105</v>
      </c>
      <c r="X62" s="1"/>
      <c r="Y62" s="84"/>
    </row>
    <row r="63">
      <c r="A63" s="84"/>
      <c r="B63" s="1"/>
      <c r="C63" s="1"/>
      <c r="D63" s="67">
        <v>8.0</v>
      </c>
      <c r="E63" s="61">
        <f t="shared" si="30"/>
        <v>420</v>
      </c>
      <c r="F63" s="61">
        <v>0.0</v>
      </c>
      <c r="G63" s="61"/>
      <c r="H63" s="61"/>
      <c r="I63" s="61">
        <v>0.0</v>
      </c>
      <c r="J63" s="61">
        <f t="shared" si="23"/>
        <v>96</v>
      </c>
      <c r="K63" s="86"/>
      <c r="L63" s="86">
        <f t="shared" si="24"/>
        <v>0</v>
      </c>
      <c r="M63" s="86"/>
      <c r="N63" s="86"/>
      <c r="O63" s="86">
        <f t="shared" si="28"/>
        <v>5020.322853</v>
      </c>
      <c r="P63" s="87">
        <f t="shared" si="29"/>
        <v>3360</v>
      </c>
      <c r="Q63" s="87">
        <f t="shared" si="25"/>
        <v>1660.322853</v>
      </c>
      <c r="R63" s="87">
        <f t="shared" si="26"/>
        <v>249.0484279</v>
      </c>
      <c r="S63" s="1"/>
      <c r="T63" s="1"/>
      <c r="U63" s="1"/>
      <c r="V63" s="1"/>
      <c r="W63" s="87">
        <f t="shared" si="27"/>
        <v>4771.274425</v>
      </c>
      <c r="X63" s="1"/>
      <c r="Y63" s="84"/>
    </row>
    <row r="64">
      <c r="A64" s="84"/>
      <c r="B64" s="1"/>
      <c r="C64" s="1"/>
      <c r="D64" s="67">
        <v>9.0</v>
      </c>
      <c r="E64" s="61">
        <f t="shared" si="30"/>
        <v>420</v>
      </c>
      <c r="F64" s="61">
        <v>0.0</v>
      </c>
      <c r="G64" s="61"/>
      <c r="H64" s="61"/>
      <c r="I64" s="61">
        <v>0.0</v>
      </c>
      <c r="J64" s="61">
        <f t="shared" si="23"/>
        <v>96</v>
      </c>
      <c r="K64" s="86"/>
      <c r="L64" s="86">
        <f t="shared" si="24"/>
        <v>0</v>
      </c>
      <c r="M64" s="86"/>
      <c r="N64" s="86"/>
      <c r="O64" s="86">
        <f t="shared" si="28"/>
        <v>6124.059557</v>
      </c>
      <c r="P64" s="87">
        <f t="shared" si="29"/>
        <v>3780</v>
      </c>
      <c r="Q64" s="87">
        <f t="shared" si="25"/>
        <v>2344.059557</v>
      </c>
      <c r="R64" s="87">
        <f t="shared" si="26"/>
        <v>351.6089336</v>
      </c>
      <c r="S64" s="1"/>
      <c r="T64" s="1"/>
      <c r="U64" s="1"/>
      <c r="V64" s="1"/>
      <c r="W64" s="87">
        <f t="shared" si="27"/>
        <v>5772.450623</v>
      </c>
      <c r="X64" s="1"/>
      <c r="Y64" s="84"/>
    </row>
    <row r="65">
      <c r="A65" s="84"/>
      <c r="B65" s="1"/>
      <c r="C65" s="1"/>
      <c r="D65" s="67">
        <v>10.0</v>
      </c>
      <c r="E65" s="61">
        <f t="shared" si="30"/>
        <v>420</v>
      </c>
      <c r="F65" s="61">
        <v>0.0</v>
      </c>
      <c r="G65" s="61"/>
      <c r="H65" s="61"/>
      <c r="I65" s="61">
        <v>0.0</v>
      </c>
      <c r="J65" s="61">
        <f t="shared" si="23"/>
        <v>96</v>
      </c>
      <c r="K65" s="86"/>
      <c r="L65" s="86">
        <f t="shared" si="24"/>
        <v>0</v>
      </c>
      <c r="M65" s="86"/>
      <c r="N65" s="86"/>
      <c r="O65" s="86">
        <f t="shared" si="28"/>
        <v>7388.831446</v>
      </c>
      <c r="P65" s="87">
        <f t="shared" si="29"/>
        <v>4200</v>
      </c>
      <c r="Q65" s="87">
        <f t="shared" si="25"/>
        <v>3188.831446</v>
      </c>
      <c r="R65" s="87">
        <f t="shared" si="26"/>
        <v>478.324717</v>
      </c>
      <c r="S65" s="1"/>
      <c r="T65" s="1"/>
      <c r="U65" s="1"/>
      <c r="V65" s="1"/>
      <c r="W65" s="87">
        <f t="shared" si="27"/>
        <v>6910.506729</v>
      </c>
      <c r="X65" s="1"/>
      <c r="Y65" s="84"/>
    </row>
    <row r="66">
      <c r="A66" s="84"/>
      <c r="B66" s="1"/>
      <c r="C66" s="1"/>
      <c r="D66" s="67">
        <v>11.0</v>
      </c>
      <c r="E66" s="61">
        <f t="shared" si="30"/>
        <v>420</v>
      </c>
      <c r="F66" s="61">
        <v>0.0</v>
      </c>
      <c r="G66" s="61"/>
      <c r="H66" s="61"/>
      <c r="I66" s="61">
        <v>0.0</v>
      </c>
      <c r="J66" s="61">
        <f t="shared" si="23"/>
        <v>96</v>
      </c>
      <c r="K66" s="86"/>
      <c r="L66" s="86">
        <f t="shared" si="24"/>
        <v>0</v>
      </c>
      <c r="M66" s="86"/>
      <c r="N66" s="86"/>
      <c r="O66" s="86">
        <f t="shared" si="28"/>
        <v>8838.133554</v>
      </c>
      <c r="P66" s="87">
        <f t="shared" si="29"/>
        <v>4620</v>
      </c>
      <c r="Q66" s="87">
        <f t="shared" si="25"/>
        <v>4218.133554</v>
      </c>
      <c r="R66" s="87">
        <f t="shared" si="26"/>
        <v>632.7200332</v>
      </c>
      <c r="S66" s="1"/>
      <c r="T66" s="1"/>
      <c r="U66" s="1"/>
      <c r="V66" s="1"/>
      <c r="W66" s="87">
        <f t="shared" si="27"/>
        <v>8205.413521</v>
      </c>
      <c r="X66" s="1"/>
      <c r="Y66" s="84"/>
    </row>
    <row r="67">
      <c r="A67" s="84"/>
      <c r="B67" s="1"/>
      <c r="C67" s="1"/>
      <c r="D67" s="67">
        <v>12.0</v>
      </c>
      <c r="E67" s="61">
        <f t="shared" si="30"/>
        <v>420</v>
      </c>
      <c r="F67" s="61">
        <v>0.0</v>
      </c>
      <c r="G67" s="61"/>
      <c r="H67" s="61"/>
      <c r="I67" s="61">
        <v>0.0</v>
      </c>
      <c r="J67" s="61">
        <f t="shared" si="23"/>
        <v>96</v>
      </c>
      <c r="K67" s="86"/>
      <c r="L67" s="86">
        <f t="shared" si="24"/>
        <v>0</v>
      </c>
      <c r="M67" s="86"/>
      <c r="N67" s="86"/>
      <c r="O67" s="86">
        <f t="shared" si="28"/>
        <v>10498.88884</v>
      </c>
      <c r="P67" s="87">
        <f t="shared" si="29"/>
        <v>5040</v>
      </c>
      <c r="Q67" s="87">
        <f t="shared" si="25"/>
        <v>5458.88884</v>
      </c>
      <c r="R67" s="87">
        <f t="shared" si="26"/>
        <v>818.833326</v>
      </c>
      <c r="S67" s="1"/>
      <c r="T67" s="1"/>
      <c r="U67" s="1"/>
      <c r="V67" s="1"/>
      <c r="W67" s="87">
        <f t="shared" si="27"/>
        <v>9680.055514</v>
      </c>
      <c r="X67" s="1"/>
      <c r="Y67" s="84"/>
    </row>
    <row r="68">
      <c r="A68" s="84"/>
      <c r="B68" s="1"/>
      <c r="C68" s="1"/>
      <c r="D68" s="67">
        <v>13.0</v>
      </c>
      <c r="E68" s="61">
        <f t="shared" si="30"/>
        <v>420</v>
      </c>
      <c r="F68" s="61">
        <v>0.0</v>
      </c>
      <c r="G68" s="61"/>
      <c r="H68" s="61"/>
      <c r="I68" s="61">
        <v>0.0</v>
      </c>
      <c r="J68" s="61">
        <f t="shared" si="23"/>
        <v>96</v>
      </c>
      <c r="K68" s="86"/>
      <c r="L68" s="86">
        <f t="shared" si="24"/>
        <v>0</v>
      </c>
      <c r="M68" s="86"/>
      <c r="N68" s="86"/>
      <c r="O68" s="86">
        <f t="shared" si="28"/>
        <v>12401.94832</v>
      </c>
      <c r="P68" s="87">
        <f t="shared" si="29"/>
        <v>5460</v>
      </c>
      <c r="Q68" s="87">
        <f t="shared" si="25"/>
        <v>6941.948322</v>
      </c>
      <c r="R68" s="87">
        <f t="shared" si="26"/>
        <v>1041.292248</v>
      </c>
      <c r="S68" s="1"/>
      <c r="T68" s="1"/>
      <c r="U68" s="1"/>
      <c r="V68" s="1"/>
      <c r="W68" s="87">
        <f t="shared" si="27"/>
        <v>11360.65607</v>
      </c>
      <c r="X68" s="1"/>
      <c r="Y68" s="84"/>
    </row>
    <row r="69">
      <c r="A69" s="84"/>
      <c r="B69" s="1"/>
      <c r="C69" s="1"/>
      <c r="D69" s="67">
        <v>14.0</v>
      </c>
      <c r="E69" s="61">
        <f t="shared" si="30"/>
        <v>420</v>
      </c>
      <c r="F69" s="61">
        <v>0.0</v>
      </c>
      <c r="G69" s="61"/>
      <c r="H69" s="61"/>
      <c r="I69" s="61">
        <v>0.0</v>
      </c>
      <c r="J69" s="61">
        <f t="shared" si="23"/>
        <v>96</v>
      </c>
      <c r="K69" s="86"/>
      <c r="L69" s="86">
        <f t="shared" si="24"/>
        <v>0</v>
      </c>
      <c r="M69" s="86"/>
      <c r="N69" s="86"/>
      <c r="O69" s="86">
        <f t="shared" si="28"/>
        <v>14582.66418</v>
      </c>
      <c r="P69" s="87">
        <f t="shared" si="29"/>
        <v>5880</v>
      </c>
      <c r="Q69" s="87">
        <f t="shared" si="25"/>
        <v>8702.664182</v>
      </c>
      <c r="R69" s="87">
        <f t="shared" si="26"/>
        <v>1305.399627</v>
      </c>
      <c r="S69" s="1"/>
      <c r="T69" s="1"/>
      <c r="U69" s="1"/>
      <c r="V69" s="1"/>
      <c r="W69" s="87">
        <f t="shared" si="27"/>
        <v>13277.26455</v>
      </c>
      <c r="X69" s="1"/>
      <c r="Y69" s="84"/>
    </row>
    <row r="70">
      <c r="A70" s="84"/>
      <c r="B70" s="1"/>
      <c r="C70" s="1"/>
      <c r="D70" s="67">
        <v>15.0</v>
      </c>
      <c r="E70" s="61">
        <f t="shared" si="30"/>
        <v>420</v>
      </c>
      <c r="F70" s="61">
        <v>0.0</v>
      </c>
      <c r="G70" s="61"/>
      <c r="H70" s="61"/>
      <c r="I70" s="61">
        <v>0.0</v>
      </c>
      <c r="J70" s="61">
        <f t="shared" si="23"/>
        <v>96</v>
      </c>
      <c r="K70" s="86"/>
      <c r="L70" s="86">
        <f t="shared" si="24"/>
        <v>0</v>
      </c>
      <c r="M70" s="86"/>
      <c r="N70" s="86"/>
      <c r="O70" s="86">
        <f t="shared" si="28"/>
        <v>17081.54649</v>
      </c>
      <c r="P70" s="87">
        <f t="shared" si="29"/>
        <v>6300</v>
      </c>
      <c r="Q70" s="86">
        <f t="shared" si="25"/>
        <v>10781.54649</v>
      </c>
      <c r="R70" s="87">
        <f t="shared" si="26"/>
        <v>1617.231973</v>
      </c>
      <c r="S70" s="1"/>
      <c r="T70" s="1"/>
      <c r="U70" s="1"/>
      <c r="V70" s="1"/>
      <c r="W70" s="87">
        <f t="shared" si="27"/>
        <v>15464.31451</v>
      </c>
      <c r="X70" s="1"/>
      <c r="Y70" s="84"/>
    </row>
    <row r="71">
      <c r="A71" s="84"/>
      <c r="B71" s="1"/>
      <c r="C71" s="1"/>
      <c r="D71" s="67">
        <v>16.0</v>
      </c>
      <c r="E71" s="61">
        <f t="shared" si="30"/>
        <v>420</v>
      </c>
      <c r="F71" s="61">
        <v>0.0</v>
      </c>
      <c r="G71" s="61"/>
      <c r="H71" s="61"/>
      <c r="I71" s="61">
        <v>0.0</v>
      </c>
      <c r="J71" s="61">
        <f t="shared" si="23"/>
        <v>96</v>
      </c>
      <c r="K71" s="86"/>
      <c r="L71" s="86">
        <f t="shared" si="24"/>
        <v>0</v>
      </c>
      <c r="M71" s="86"/>
      <c r="N71" s="86"/>
      <c r="O71" s="86">
        <f t="shared" si="28"/>
        <v>19945.01572</v>
      </c>
      <c r="P71" s="87">
        <f t="shared" si="29"/>
        <v>6720</v>
      </c>
      <c r="Q71" s="86">
        <f t="shared" si="25"/>
        <v>13225.01572</v>
      </c>
      <c r="R71" s="87">
        <f t="shared" si="26"/>
        <v>1983.752358</v>
      </c>
      <c r="S71" s="1"/>
      <c r="T71" s="1"/>
      <c r="U71" s="1"/>
      <c r="V71" s="1"/>
      <c r="W71" s="87">
        <f t="shared" si="27"/>
        <v>17961.26336</v>
      </c>
      <c r="X71" s="1"/>
      <c r="Y71" s="84"/>
    </row>
    <row r="72">
      <c r="A72" s="84"/>
      <c r="B72" s="1"/>
      <c r="C72" s="1"/>
      <c r="D72" s="67">
        <v>17.0</v>
      </c>
      <c r="E72" s="61">
        <f t="shared" si="30"/>
        <v>420</v>
      </c>
      <c r="F72" s="61">
        <v>0.0</v>
      </c>
      <c r="G72" s="61"/>
      <c r="H72" s="61"/>
      <c r="I72" s="61">
        <v>0.0</v>
      </c>
      <c r="J72" s="61">
        <f t="shared" si="23"/>
        <v>96</v>
      </c>
      <c r="K72" s="86"/>
      <c r="L72" s="86">
        <f t="shared" si="24"/>
        <v>0</v>
      </c>
      <c r="M72" s="86"/>
      <c r="N72" s="86"/>
      <c r="O72" s="86">
        <f t="shared" si="28"/>
        <v>23226.26511</v>
      </c>
      <c r="P72" s="87">
        <f t="shared" si="29"/>
        <v>7140</v>
      </c>
      <c r="Q72" s="86">
        <f t="shared" si="25"/>
        <v>16086.26511</v>
      </c>
      <c r="R72" s="87">
        <f t="shared" si="26"/>
        <v>2412.939767</v>
      </c>
      <c r="S72" s="1"/>
      <c r="T72" s="1"/>
      <c r="U72" s="1"/>
      <c r="V72" s="1"/>
      <c r="W72" s="87">
        <f t="shared" si="27"/>
        <v>20813.32534</v>
      </c>
      <c r="X72" s="1"/>
      <c r="Y72" s="84"/>
    </row>
    <row r="73">
      <c r="A73" s="84"/>
      <c r="B73" s="1"/>
      <c r="C73" s="1"/>
      <c r="D73" s="67">
        <v>18.0</v>
      </c>
      <c r="E73" s="61">
        <f t="shared" si="30"/>
        <v>420</v>
      </c>
      <c r="F73" s="61">
        <v>0.0</v>
      </c>
      <c r="G73" s="61"/>
      <c r="H73" s="61"/>
      <c r="I73" s="61">
        <v>0.0</v>
      </c>
      <c r="J73" s="61">
        <f t="shared" si="23"/>
        <v>96</v>
      </c>
      <c r="K73" s="86"/>
      <c r="L73" s="86">
        <f t="shared" si="24"/>
        <v>0</v>
      </c>
      <c r="M73" s="86"/>
      <c r="N73" s="86"/>
      <c r="O73" s="86">
        <f t="shared" si="28"/>
        <v>26986.24879</v>
      </c>
      <c r="P73" s="87">
        <f t="shared" si="29"/>
        <v>7560</v>
      </c>
      <c r="Q73" s="86">
        <f t="shared" si="25"/>
        <v>19426.24879</v>
      </c>
      <c r="R73" s="87">
        <f t="shared" si="26"/>
        <v>2913.937319</v>
      </c>
      <c r="S73" s="1"/>
      <c r="T73" s="1"/>
      <c r="U73" s="1"/>
      <c r="V73" s="1"/>
      <c r="W73" s="87">
        <f t="shared" si="27"/>
        <v>24072.31147</v>
      </c>
      <c r="X73" s="1"/>
      <c r="Y73" s="84"/>
    </row>
    <row r="74">
      <c r="A74" s="84"/>
      <c r="B74" s="1"/>
      <c r="C74" s="1"/>
      <c r="D74" s="67">
        <v>19.0</v>
      </c>
      <c r="E74" s="61">
        <f t="shared" si="30"/>
        <v>420</v>
      </c>
      <c r="F74" s="61">
        <v>0.0</v>
      </c>
      <c r="G74" s="61"/>
      <c r="H74" s="61"/>
      <c r="I74" s="61">
        <v>0.0</v>
      </c>
      <c r="J74" s="61">
        <f t="shared" si="23"/>
        <v>96</v>
      </c>
      <c r="K74" s="86"/>
      <c r="L74" s="86">
        <f t="shared" si="24"/>
        <v>0</v>
      </c>
      <c r="M74" s="86"/>
      <c r="N74" s="86"/>
      <c r="O74" s="86">
        <f t="shared" si="28"/>
        <v>31294.81409</v>
      </c>
      <c r="P74" s="87">
        <f t="shared" si="29"/>
        <v>7980</v>
      </c>
      <c r="Q74" s="86">
        <f t="shared" si="25"/>
        <v>23314.81409</v>
      </c>
      <c r="R74" s="87">
        <f t="shared" si="26"/>
        <v>3497.222114</v>
      </c>
      <c r="S74" s="1"/>
      <c r="T74" s="1"/>
      <c r="U74" s="1"/>
      <c r="V74" s="1"/>
      <c r="W74" s="87">
        <f t="shared" si="27"/>
        <v>27797.59198</v>
      </c>
      <c r="X74" s="1"/>
      <c r="Y74" s="84"/>
    </row>
    <row r="75">
      <c r="A75" s="84"/>
      <c r="B75" s="1"/>
      <c r="C75" s="1"/>
      <c r="D75" s="67">
        <v>20.0</v>
      </c>
      <c r="E75" s="61">
        <f t="shared" si="30"/>
        <v>420</v>
      </c>
      <c r="F75" s="61">
        <v>0.0</v>
      </c>
      <c r="G75" s="61"/>
      <c r="H75" s="61"/>
      <c r="I75" s="61">
        <v>0.0</v>
      </c>
      <c r="J75" s="61">
        <f t="shared" si="23"/>
        <v>96</v>
      </c>
      <c r="K75" s="86"/>
      <c r="L75" s="86">
        <f t="shared" si="24"/>
        <v>0</v>
      </c>
      <c r="M75" s="86"/>
      <c r="N75" s="86"/>
      <c r="O75" s="86">
        <f t="shared" si="28"/>
        <v>36231.99907</v>
      </c>
      <c r="P75" s="87">
        <f t="shared" si="29"/>
        <v>8400</v>
      </c>
      <c r="Q75" s="86">
        <f t="shared" si="25"/>
        <v>27831.99907</v>
      </c>
      <c r="R75" s="87">
        <f t="shared" si="26"/>
        <v>4174.79986</v>
      </c>
      <c r="S75" s="1"/>
      <c r="T75" s="1"/>
      <c r="U75" s="1"/>
      <c r="V75" s="1"/>
      <c r="W75" s="87">
        <f t="shared" si="27"/>
        <v>32057.19921</v>
      </c>
      <c r="X75" s="1"/>
      <c r="Y75" s="84"/>
    </row>
    <row r="76">
      <c r="A76" s="84"/>
      <c r="B76" s="1"/>
      <c r="C76" s="1"/>
      <c r="D76" s="67">
        <v>21.0</v>
      </c>
      <c r="E76" s="61">
        <f t="shared" si="30"/>
        <v>420</v>
      </c>
      <c r="F76" s="61">
        <v>0.0</v>
      </c>
      <c r="G76" s="61"/>
      <c r="H76" s="61"/>
      <c r="I76" s="61">
        <v>0.0</v>
      </c>
      <c r="J76" s="61">
        <f t="shared" si="23"/>
        <v>96</v>
      </c>
      <c r="K76" s="86"/>
      <c r="L76" s="86">
        <f t="shared" si="24"/>
        <v>0</v>
      </c>
      <c r="M76" s="86"/>
      <c r="N76" s="86"/>
      <c r="O76" s="86">
        <f t="shared" si="28"/>
        <v>41889.51933</v>
      </c>
      <c r="P76" s="87">
        <f t="shared" si="29"/>
        <v>8820</v>
      </c>
      <c r="Q76" s="86">
        <f t="shared" si="25"/>
        <v>33069.51933</v>
      </c>
      <c r="R76" s="87">
        <f t="shared" si="26"/>
        <v>4960.427899</v>
      </c>
      <c r="S76" s="1"/>
      <c r="T76" s="1"/>
      <c r="U76" s="1"/>
      <c r="V76" s="1"/>
      <c r="W76" s="87">
        <f t="shared" si="27"/>
        <v>36929.09143</v>
      </c>
      <c r="X76" s="1"/>
      <c r="Y76" s="84"/>
    </row>
    <row r="77">
      <c r="A77" s="84"/>
      <c r="B77" s="1"/>
      <c r="C77" s="1"/>
      <c r="D77" s="67">
        <v>22.0</v>
      </c>
      <c r="E77" s="61">
        <f t="shared" si="30"/>
        <v>420</v>
      </c>
      <c r="F77" s="61">
        <v>0.0</v>
      </c>
      <c r="G77" s="61"/>
      <c r="H77" s="61"/>
      <c r="I77" s="61">
        <v>0.0</v>
      </c>
      <c r="J77" s="61">
        <f t="shared" si="23"/>
        <v>96</v>
      </c>
      <c r="K77" s="86"/>
      <c r="L77" s="86">
        <f t="shared" si="24"/>
        <v>0</v>
      </c>
      <c r="M77" s="86"/>
      <c r="N77" s="86"/>
      <c r="O77" s="86">
        <f t="shared" si="28"/>
        <v>48372.4718</v>
      </c>
      <c r="P77" s="87">
        <f t="shared" si="29"/>
        <v>9240</v>
      </c>
      <c r="Q77" s="86">
        <f t="shared" si="25"/>
        <v>39132.4718</v>
      </c>
      <c r="R77" s="87">
        <f t="shared" si="26"/>
        <v>5869.87077</v>
      </c>
      <c r="S77" s="1"/>
      <c r="T77" s="1"/>
      <c r="U77" s="1"/>
      <c r="V77" s="1"/>
      <c r="W77" s="87">
        <f t="shared" si="27"/>
        <v>42502.60103</v>
      </c>
      <c r="X77" s="1"/>
      <c r="Y77" s="84"/>
    </row>
    <row r="78">
      <c r="A78" s="84"/>
      <c r="B78" s="1"/>
      <c r="C78" s="1"/>
      <c r="D78" s="67">
        <v>23.0</v>
      </c>
      <c r="E78" s="61">
        <f t="shared" si="30"/>
        <v>420</v>
      </c>
      <c r="F78" s="61">
        <v>0.0</v>
      </c>
      <c r="G78" s="61"/>
      <c r="H78" s="61"/>
      <c r="I78" s="61">
        <v>0.0</v>
      </c>
      <c r="J78" s="61">
        <f t="shared" si="23"/>
        <v>96</v>
      </c>
      <c r="K78" s="86"/>
      <c r="L78" s="86">
        <f t="shared" si="24"/>
        <v>0</v>
      </c>
      <c r="M78" s="86"/>
      <c r="N78" s="86"/>
      <c r="O78" s="86">
        <f t="shared" si="28"/>
        <v>55801.28704</v>
      </c>
      <c r="P78" s="87">
        <f t="shared" si="29"/>
        <v>9660</v>
      </c>
      <c r="Q78" s="86">
        <f t="shared" si="25"/>
        <v>46141.28704</v>
      </c>
      <c r="R78" s="87">
        <f t="shared" si="26"/>
        <v>6921.193055</v>
      </c>
      <c r="S78" s="1"/>
      <c r="T78" s="1"/>
      <c r="U78" s="1"/>
      <c r="V78" s="1"/>
      <c r="W78" s="87">
        <f t="shared" si="27"/>
        <v>48880.09398</v>
      </c>
      <c r="X78" s="1"/>
      <c r="Y78" s="84"/>
    </row>
    <row r="79">
      <c r="A79" s="84"/>
      <c r="B79" s="1"/>
      <c r="C79" s="1"/>
      <c r="D79" s="67">
        <v>24.0</v>
      </c>
      <c r="E79" s="61">
        <f t="shared" si="30"/>
        <v>420</v>
      </c>
      <c r="F79" s="61">
        <v>0.0</v>
      </c>
      <c r="G79" s="61"/>
      <c r="H79" s="61"/>
      <c r="I79" s="61">
        <v>0.0</v>
      </c>
      <c r="J79" s="61">
        <f t="shared" si="23"/>
        <v>96</v>
      </c>
      <c r="K79" s="86"/>
      <c r="L79" s="86">
        <f t="shared" si="24"/>
        <v>0</v>
      </c>
      <c r="M79" s="86"/>
      <c r="N79" s="86"/>
      <c r="O79" s="86">
        <f t="shared" si="28"/>
        <v>64313.96641</v>
      </c>
      <c r="P79" s="87">
        <f t="shared" si="29"/>
        <v>10080</v>
      </c>
      <c r="Q79" s="86">
        <f t="shared" si="25"/>
        <v>54233.96641</v>
      </c>
      <c r="R79" s="87">
        <f t="shared" si="26"/>
        <v>8135.094962</v>
      </c>
      <c r="S79" s="1"/>
      <c r="T79" s="1"/>
      <c r="U79" s="1"/>
      <c r="V79" s="1"/>
      <c r="W79" s="87">
        <f t="shared" si="27"/>
        <v>56178.87145</v>
      </c>
      <c r="X79" s="1"/>
      <c r="Y79" s="84"/>
    </row>
    <row r="80">
      <c r="A80" s="84"/>
      <c r="B80" s="1"/>
      <c r="C80" s="1"/>
      <c r="D80" s="67">
        <v>25.0</v>
      </c>
      <c r="E80" s="61">
        <f t="shared" si="30"/>
        <v>420</v>
      </c>
      <c r="F80" s="61">
        <v>0.0</v>
      </c>
      <c r="G80" s="61"/>
      <c r="H80" s="61"/>
      <c r="I80" s="61">
        <v>0.0</v>
      </c>
      <c r="J80" s="61">
        <f t="shared" si="23"/>
        <v>96</v>
      </c>
      <c r="K80" s="86"/>
      <c r="L80" s="86">
        <f t="shared" si="24"/>
        <v>0</v>
      </c>
      <c r="M80" s="86"/>
      <c r="N80" s="86"/>
      <c r="O80" s="86">
        <f t="shared" si="28"/>
        <v>74068.64571</v>
      </c>
      <c r="P80" s="87">
        <f t="shared" si="29"/>
        <v>10500</v>
      </c>
      <c r="Q80" s="86">
        <f t="shared" si="25"/>
        <v>63568.64571</v>
      </c>
      <c r="R80" s="87">
        <f t="shared" si="26"/>
        <v>9535.296857</v>
      </c>
      <c r="S80" s="1"/>
      <c r="T80" s="1"/>
      <c r="U80" s="1"/>
      <c r="V80" s="1"/>
      <c r="W80" s="87">
        <f t="shared" si="27"/>
        <v>64533.34886</v>
      </c>
      <c r="X80" s="1"/>
      <c r="Y80" s="84"/>
    </row>
    <row r="81">
      <c r="A81" s="84"/>
      <c r="B81" s="1"/>
      <c r="C81" s="1"/>
      <c r="D81" s="67">
        <v>26.0</v>
      </c>
      <c r="E81" s="61">
        <f t="shared" si="30"/>
        <v>420</v>
      </c>
      <c r="F81" s="61">
        <v>0.0</v>
      </c>
      <c r="G81" s="61"/>
      <c r="H81" s="61"/>
      <c r="I81" s="61">
        <v>0.0</v>
      </c>
      <c r="J81" s="61">
        <f t="shared" si="23"/>
        <v>96</v>
      </c>
      <c r="K81" s="86"/>
      <c r="L81" s="86">
        <f t="shared" si="24"/>
        <v>0</v>
      </c>
      <c r="M81" s="86"/>
      <c r="N81" s="86"/>
      <c r="O81" s="86">
        <f t="shared" si="28"/>
        <v>85246.53272</v>
      </c>
      <c r="P81" s="87">
        <f t="shared" si="29"/>
        <v>10920</v>
      </c>
      <c r="Q81" s="86">
        <f t="shared" si="25"/>
        <v>74326.53272</v>
      </c>
      <c r="R81" s="87">
        <f t="shared" si="26"/>
        <v>11148.97991</v>
      </c>
      <c r="S81" s="1"/>
      <c r="T81" s="1"/>
      <c r="U81" s="1"/>
      <c r="V81" s="1"/>
      <c r="W81" s="87">
        <f t="shared" si="27"/>
        <v>74097.55281</v>
      </c>
      <c r="X81" s="1"/>
      <c r="Y81" s="84"/>
    </row>
    <row r="82">
      <c r="A82" s="84"/>
      <c r="B82" s="1"/>
      <c r="C82" s="1"/>
      <c r="D82" s="67">
        <v>27.0</v>
      </c>
      <c r="E82" s="61">
        <f t="shared" si="30"/>
        <v>420</v>
      </c>
      <c r="F82" s="61">
        <v>0.0</v>
      </c>
      <c r="G82" s="61"/>
      <c r="H82" s="61"/>
      <c r="I82" s="61">
        <v>0.0</v>
      </c>
      <c r="J82" s="61">
        <f t="shared" si="23"/>
        <v>96</v>
      </c>
      <c r="K82" s="86"/>
      <c r="L82" s="86">
        <f t="shared" si="24"/>
        <v>0</v>
      </c>
      <c r="M82" s="86"/>
      <c r="N82" s="86"/>
      <c r="O82" s="86">
        <f t="shared" si="28"/>
        <v>98055.27345</v>
      </c>
      <c r="P82" s="87">
        <f t="shared" si="29"/>
        <v>11340</v>
      </c>
      <c r="Q82" s="86">
        <f t="shared" si="25"/>
        <v>86715.27345</v>
      </c>
      <c r="R82" s="87">
        <f t="shared" si="26"/>
        <v>13007.29102</v>
      </c>
      <c r="S82" s="1"/>
      <c r="T82" s="1"/>
      <c r="U82" s="1"/>
      <c r="V82" s="1"/>
      <c r="W82" s="87">
        <f t="shared" si="27"/>
        <v>85047.98243</v>
      </c>
      <c r="X82" s="1"/>
      <c r="Y82" s="84"/>
    </row>
    <row r="83">
      <c r="A83" s="84"/>
      <c r="B83" s="1"/>
      <c r="C83" s="1"/>
      <c r="D83" s="67">
        <v>28.0</v>
      </c>
      <c r="E83" s="61">
        <f t="shared" si="30"/>
        <v>420</v>
      </c>
      <c r="F83" s="61">
        <v>0.0</v>
      </c>
      <c r="G83" s="61"/>
      <c r="H83" s="61"/>
      <c r="I83" s="61">
        <v>0.0</v>
      </c>
      <c r="J83" s="61">
        <f t="shared" si="23"/>
        <v>96</v>
      </c>
      <c r="K83" s="86"/>
      <c r="L83" s="86">
        <f t="shared" si="24"/>
        <v>0</v>
      </c>
      <c r="M83" s="86"/>
      <c r="N83" s="86"/>
      <c r="O83" s="86">
        <f t="shared" si="28"/>
        <v>112732.8094</v>
      </c>
      <c r="P83" s="87">
        <f t="shared" si="29"/>
        <v>11760</v>
      </c>
      <c r="Q83" s="86">
        <f t="shared" si="25"/>
        <v>100972.8094</v>
      </c>
      <c r="R83" s="87">
        <f t="shared" si="26"/>
        <v>15145.92142</v>
      </c>
      <c r="S83" s="1"/>
      <c r="T83" s="1"/>
      <c r="U83" s="1"/>
      <c r="V83" s="1"/>
      <c r="W83" s="87">
        <f t="shared" si="27"/>
        <v>97586.88803</v>
      </c>
      <c r="X83" s="1"/>
      <c r="Y83" s="84"/>
    </row>
    <row r="84">
      <c r="A84" s="84"/>
      <c r="B84" s="1"/>
      <c r="C84" s="1"/>
      <c r="D84" s="67">
        <v>29.0</v>
      </c>
      <c r="E84" s="61">
        <f t="shared" si="30"/>
        <v>420</v>
      </c>
      <c r="F84" s="61">
        <v>0.0</v>
      </c>
      <c r="G84" s="61"/>
      <c r="H84" s="61"/>
      <c r="I84" s="61">
        <v>0.0</v>
      </c>
      <c r="J84" s="61">
        <f t="shared" si="23"/>
        <v>96</v>
      </c>
      <c r="K84" s="86"/>
      <c r="L84" s="86">
        <f t="shared" si="24"/>
        <v>0</v>
      </c>
      <c r="M84" s="86"/>
      <c r="N84" s="86"/>
      <c r="O84" s="86">
        <f t="shared" si="28"/>
        <v>129551.7979</v>
      </c>
      <c r="P84" s="87">
        <f t="shared" si="29"/>
        <v>12180</v>
      </c>
      <c r="Q84" s="86">
        <f t="shared" si="25"/>
        <v>117371.7979</v>
      </c>
      <c r="R84" s="87">
        <f t="shared" si="26"/>
        <v>17605.76969</v>
      </c>
      <c r="S84" s="1"/>
      <c r="T84" s="1"/>
      <c r="U84" s="1"/>
      <c r="V84" s="1"/>
      <c r="W84" s="87">
        <f t="shared" si="27"/>
        <v>111946.0283</v>
      </c>
      <c r="X84" s="1"/>
      <c r="Y84" s="84"/>
    </row>
    <row r="85">
      <c r="A85" s="84"/>
      <c r="B85" s="1"/>
      <c r="C85" s="1"/>
      <c r="D85" s="67">
        <v>30.0</v>
      </c>
      <c r="E85" s="61">
        <f t="shared" si="30"/>
        <v>420</v>
      </c>
      <c r="F85" s="61">
        <v>0.0</v>
      </c>
      <c r="G85" s="61"/>
      <c r="H85" s="61"/>
      <c r="I85" s="61">
        <v>0.0</v>
      </c>
      <c r="J85" s="61">
        <f t="shared" si="23"/>
        <v>96</v>
      </c>
      <c r="K85" s="86"/>
      <c r="L85" s="86">
        <f t="shared" si="24"/>
        <v>0</v>
      </c>
      <c r="M85" s="86"/>
      <c r="N85" s="86"/>
      <c r="O85" s="86">
        <f t="shared" si="28"/>
        <v>148824.6769</v>
      </c>
      <c r="P85" s="87">
        <f t="shared" si="29"/>
        <v>12600</v>
      </c>
      <c r="Q85" s="86">
        <f t="shared" si="25"/>
        <v>136224.6769</v>
      </c>
      <c r="R85" s="87">
        <f t="shared" si="26"/>
        <v>20433.70153</v>
      </c>
      <c r="S85" s="1"/>
      <c r="T85" s="1"/>
      <c r="U85" s="1"/>
      <c r="V85" s="1"/>
      <c r="W85" s="87">
        <f t="shared" si="27"/>
        <v>128390.9753</v>
      </c>
      <c r="X85" s="1"/>
      <c r="Y85" s="84"/>
    </row>
    <row r="86">
      <c r="A86" s="84"/>
      <c r="B86" s="84"/>
      <c r="C86" s="84"/>
      <c r="D86" s="92"/>
      <c r="E86" s="84"/>
      <c r="F86" s="84"/>
      <c r="G86" s="84"/>
      <c r="H86" s="84"/>
      <c r="I86" s="84"/>
      <c r="J86" s="84"/>
      <c r="K86" s="84"/>
      <c r="L86" s="84"/>
      <c r="M86" s="84"/>
      <c r="N86" s="84"/>
      <c r="O86" s="84"/>
      <c r="P86" s="84"/>
      <c r="Q86" s="84"/>
      <c r="R86" s="84"/>
      <c r="S86" s="84"/>
      <c r="T86" s="84"/>
      <c r="U86" s="84"/>
      <c r="V86" s="84"/>
      <c r="W86" s="84"/>
      <c r="X86" s="84"/>
      <c r="Y86" s="84"/>
    </row>
    <row r="87">
      <c r="A87" s="1"/>
      <c r="B87" s="1"/>
      <c r="C87" s="1"/>
      <c r="D87" s="2"/>
      <c r="E87" s="1"/>
      <c r="F87" s="1"/>
      <c r="G87" s="1"/>
      <c r="H87" s="1"/>
      <c r="I87" s="1"/>
      <c r="J87" s="1"/>
      <c r="K87" s="1"/>
      <c r="L87" s="1"/>
      <c r="M87" s="1"/>
      <c r="N87" s="1"/>
      <c r="O87" s="1"/>
      <c r="P87" s="1"/>
      <c r="Q87" s="1"/>
      <c r="R87" s="1"/>
      <c r="S87" s="1"/>
      <c r="T87" s="1"/>
      <c r="U87" s="1"/>
      <c r="V87" s="1"/>
      <c r="W87" s="1"/>
      <c r="X87" s="1"/>
      <c r="Y87" s="1"/>
    </row>
  </sheetData>
  <mergeCells count="1">
    <mergeCell ref="D10:E14"/>
  </mergeCells>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13"/>
    <col customWidth="1" hidden="1" min="2" max="3" width="24.63"/>
    <col customWidth="1" min="4" max="4" width="29.25"/>
    <col customWidth="1" min="5" max="5" width="19.13"/>
    <col customWidth="1" min="6" max="6" width="17.75"/>
    <col customWidth="1" hidden="1" min="7" max="8" width="18.75"/>
    <col customWidth="1" min="9" max="9" width="18.75"/>
    <col customWidth="1" min="10" max="10" width="30.88"/>
    <col customWidth="1" min="11" max="11" width="35.63"/>
    <col customWidth="1" hidden="1" min="12" max="13" width="35.63"/>
    <col customWidth="1" min="14" max="14" width="35.63"/>
    <col customWidth="1" min="15" max="15" width="20.38"/>
    <col customWidth="1" min="16" max="16" width="30.38"/>
    <col customWidth="1" min="17" max="17" width="19.38"/>
    <col customWidth="1" hidden="1" min="18" max="19" width="15.88"/>
    <col customWidth="1" min="20" max="22" width="15.88"/>
    <col customWidth="1" min="23" max="23" width="21.0"/>
    <col customWidth="1" min="24" max="24" width="4.25"/>
  </cols>
  <sheetData>
    <row r="1">
      <c r="A1" s="1"/>
      <c r="B1" s="1"/>
      <c r="C1" s="1"/>
      <c r="D1" s="2"/>
      <c r="E1" s="61"/>
      <c r="F1" s="61"/>
      <c r="G1" s="61"/>
      <c r="H1" s="61"/>
      <c r="I1" s="61"/>
      <c r="J1" s="61"/>
      <c r="K1" s="61"/>
      <c r="L1" s="1"/>
      <c r="M1" s="1"/>
      <c r="N1" s="1"/>
      <c r="O1" s="1"/>
      <c r="P1" s="1"/>
      <c r="Q1" s="1"/>
      <c r="R1" s="1"/>
      <c r="S1" s="1"/>
      <c r="T1" s="1"/>
      <c r="U1" s="1"/>
      <c r="V1" s="1"/>
      <c r="W1" s="1"/>
      <c r="X1" s="1"/>
    </row>
    <row r="2">
      <c r="A2" s="1"/>
      <c r="B2" s="1"/>
      <c r="C2" s="1"/>
      <c r="D2" s="62" t="s">
        <v>79</v>
      </c>
      <c r="E2" s="63" t="s">
        <v>80</v>
      </c>
      <c r="F2" s="61"/>
      <c r="G2" s="64"/>
      <c r="H2" s="64"/>
      <c r="I2" s="64"/>
      <c r="J2" s="64" t="s">
        <v>81</v>
      </c>
      <c r="K2" s="65"/>
      <c r="L2" s="65"/>
      <c r="M2" s="65"/>
      <c r="N2" s="65"/>
      <c r="O2" s="66"/>
      <c r="P2" s="67"/>
      <c r="Q2" s="67"/>
      <c r="R2" s="1"/>
      <c r="S2" s="1"/>
      <c r="T2" s="1"/>
      <c r="U2" s="1"/>
      <c r="V2" s="1"/>
      <c r="W2" s="1"/>
      <c r="X2" s="1"/>
    </row>
    <row r="3">
      <c r="A3" s="1"/>
      <c r="B3" s="1"/>
      <c r="C3" s="1"/>
      <c r="D3" s="62" t="s">
        <v>82</v>
      </c>
      <c r="E3" s="63" t="s">
        <v>83</v>
      </c>
      <c r="F3" s="61"/>
      <c r="G3" s="68"/>
      <c r="H3" s="68"/>
      <c r="I3" s="68"/>
      <c r="J3" s="68"/>
      <c r="K3" s="69"/>
      <c r="L3" s="65"/>
      <c r="M3" s="65"/>
      <c r="N3" s="65" t="s">
        <v>85</v>
      </c>
      <c r="O3" s="66"/>
      <c r="P3" s="61"/>
      <c r="Q3" s="70"/>
      <c r="R3" s="1"/>
      <c r="S3" s="1"/>
      <c r="T3" s="1"/>
      <c r="U3" s="1"/>
      <c r="V3" s="1"/>
      <c r="W3" s="1"/>
      <c r="X3" s="1"/>
    </row>
    <row r="4">
      <c r="A4" s="1"/>
      <c r="B4" s="1"/>
      <c r="C4" s="1"/>
      <c r="D4" s="62" t="s">
        <v>86</v>
      </c>
      <c r="E4" s="63" t="s">
        <v>83</v>
      </c>
      <c r="F4" s="61"/>
      <c r="G4" s="65"/>
      <c r="H4" s="65"/>
      <c r="I4" s="65"/>
      <c r="J4" s="65" t="s">
        <v>87</v>
      </c>
      <c r="K4" s="71"/>
      <c r="L4" s="71"/>
      <c r="M4" s="71"/>
      <c r="N4" s="71">
        <f>'jūsų prielaidos'!D4</f>
        <v>0.1459</v>
      </c>
      <c r="O4" s="66"/>
      <c r="P4" s="61"/>
      <c r="Q4" s="70"/>
      <c r="R4" s="1"/>
      <c r="S4" s="1"/>
      <c r="T4" s="1"/>
      <c r="U4" s="1"/>
      <c r="V4" s="1"/>
      <c r="W4" s="1"/>
      <c r="X4" s="1"/>
    </row>
    <row r="5">
      <c r="A5" s="1"/>
      <c r="B5" s="1"/>
      <c r="C5" s="1"/>
      <c r="D5" s="62" t="s">
        <v>88</v>
      </c>
      <c r="E5" s="63" t="s">
        <v>83</v>
      </c>
      <c r="F5" s="61"/>
      <c r="G5" s="65"/>
      <c r="H5" s="65"/>
      <c r="I5" s="65"/>
      <c r="J5" s="65" t="s">
        <v>89</v>
      </c>
      <c r="K5" s="72"/>
      <c r="L5" s="73"/>
      <c r="M5" s="73"/>
      <c r="N5" s="73"/>
      <c r="O5" s="1"/>
      <c r="P5" s="1"/>
      <c r="Q5" s="1"/>
      <c r="R5" s="1"/>
      <c r="S5" s="1"/>
      <c r="T5" s="1"/>
      <c r="U5" s="1"/>
      <c r="V5" s="1"/>
      <c r="W5" s="1"/>
      <c r="X5" s="1"/>
    </row>
    <row r="6">
      <c r="A6" s="1"/>
      <c r="B6" s="1"/>
      <c r="C6" s="1"/>
      <c r="D6" s="62" t="s">
        <v>90</v>
      </c>
      <c r="E6" s="63" t="s">
        <v>83</v>
      </c>
      <c r="F6" s="61"/>
      <c r="G6" s="65"/>
      <c r="H6" s="65"/>
      <c r="I6" s="65"/>
      <c r="J6" s="65" t="s">
        <v>91</v>
      </c>
      <c r="K6" s="72"/>
      <c r="L6" s="73"/>
      <c r="M6" s="73"/>
      <c r="N6" s="73"/>
      <c r="O6" s="74"/>
      <c r="P6" s="74"/>
      <c r="Q6" s="1"/>
      <c r="R6" s="1"/>
      <c r="S6" s="1"/>
      <c r="T6" s="1"/>
      <c r="U6" s="1"/>
      <c r="V6" s="1"/>
      <c r="W6" s="1"/>
      <c r="X6" s="1"/>
    </row>
    <row r="7">
      <c r="A7" s="1"/>
      <c r="B7" s="1"/>
      <c r="C7" s="1"/>
      <c r="D7" s="61"/>
      <c r="E7" s="61"/>
      <c r="F7" s="61"/>
      <c r="G7" s="75"/>
      <c r="H7" s="75"/>
      <c r="I7" s="75"/>
      <c r="J7" s="75" t="s">
        <v>92</v>
      </c>
      <c r="K7" s="72"/>
      <c r="L7" s="72"/>
      <c r="M7" s="72"/>
      <c r="N7" s="72">
        <v>0.0</v>
      </c>
      <c r="O7" s="74"/>
      <c r="P7" s="74"/>
      <c r="Q7" s="1"/>
      <c r="R7" s="1"/>
      <c r="S7" s="1"/>
      <c r="T7" s="1"/>
      <c r="U7" s="1"/>
      <c r="V7" s="1"/>
      <c r="W7" s="1"/>
      <c r="X7" s="1"/>
    </row>
    <row r="8">
      <c r="A8" s="2"/>
      <c r="B8" s="2"/>
      <c r="C8" s="2"/>
      <c r="D8" s="76"/>
      <c r="E8" s="76"/>
      <c r="G8" s="75"/>
      <c r="H8" s="75"/>
      <c r="I8" s="75"/>
      <c r="J8" s="75" t="s">
        <v>93</v>
      </c>
      <c r="K8" s="65"/>
      <c r="L8" s="65"/>
      <c r="M8" s="65"/>
      <c r="N8" s="65"/>
      <c r="O8" s="74"/>
      <c r="P8" s="74"/>
      <c r="Q8" s="2"/>
      <c r="R8" s="2"/>
      <c r="S8" s="2"/>
      <c r="T8" s="2"/>
      <c r="U8" s="2"/>
      <c r="V8" s="2"/>
      <c r="W8" s="2"/>
      <c r="X8" s="2"/>
    </row>
    <row r="9">
      <c r="A9" s="2"/>
      <c r="B9" s="2"/>
      <c r="C9" s="2"/>
      <c r="D9" s="76"/>
      <c r="E9" s="76"/>
      <c r="G9" s="75"/>
      <c r="H9" s="75"/>
      <c r="I9" s="75"/>
      <c r="J9" s="75" t="s">
        <v>94</v>
      </c>
      <c r="K9" s="65"/>
      <c r="L9" s="65"/>
      <c r="M9" s="65"/>
      <c r="N9" s="65"/>
      <c r="O9" s="74"/>
      <c r="P9" s="74"/>
      <c r="Q9" s="2"/>
      <c r="R9" s="2"/>
      <c r="S9" s="2"/>
      <c r="T9" s="2"/>
      <c r="U9" s="2"/>
      <c r="V9" s="2"/>
      <c r="W9" s="2"/>
      <c r="X9" s="2"/>
    </row>
    <row r="10">
      <c r="A10" s="2"/>
      <c r="B10" s="2"/>
      <c r="C10" s="2"/>
      <c r="D10" s="76" t="s">
        <v>95</v>
      </c>
      <c r="G10" s="75"/>
      <c r="H10" s="75"/>
      <c r="I10" s="75"/>
      <c r="J10" s="75" t="s">
        <v>96</v>
      </c>
      <c r="K10" s="65"/>
      <c r="L10" s="65"/>
      <c r="M10" s="65"/>
      <c r="N10" s="65">
        <v>1.0</v>
      </c>
      <c r="O10" s="74"/>
      <c r="P10" s="74"/>
      <c r="Q10" s="2"/>
      <c r="R10" s="2"/>
      <c r="S10" s="2"/>
      <c r="T10" s="2"/>
      <c r="U10" s="2"/>
      <c r="V10" s="2"/>
      <c r="W10" s="2"/>
      <c r="X10" s="2"/>
    </row>
    <row r="11">
      <c r="A11" s="1"/>
      <c r="B11" s="1"/>
      <c r="C11" s="1"/>
      <c r="G11" s="77"/>
      <c r="H11" s="77"/>
      <c r="I11" s="77"/>
      <c r="J11" s="77" t="s">
        <v>97</v>
      </c>
      <c r="K11" s="78"/>
      <c r="L11" s="78"/>
      <c r="M11" s="78"/>
      <c r="N11" s="78">
        <f>'jūsų prielaidos'!D17</f>
        <v>12</v>
      </c>
      <c r="O11" s="74"/>
      <c r="P11" s="74"/>
      <c r="Q11" s="1"/>
      <c r="R11" s="1"/>
      <c r="S11" s="1"/>
      <c r="T11" s="1"/>
      <c r="U11" s="1"/>
      <c r="V11" s="1"/>
      <c r="W11" s="1"/>
      <c r="X11" s="1"/>
    </row>
    <row r="12">
      <c r="A12" s="1"/>
      <c r="B12" s="1"/>
      <c r="C12" s="1"/>
      <c r="G12" s="77"/>
      <c r="H12" s="77"/>
      <c r="I12" s="77"/>
      <c r="J12" s="77" t="s">
        <v>98</v>
      </c>
      <c r="K12" s="78"/>
      <c r="L12" s="79"/>
      <c r="M12" s="79"/>
      <c r="N12" s="79"/>
      <c r="O12" s="74"/>
      <c r="P12" s="74"/>
      <c r="Q12" s="1"/>
      <c r="R12" s="1"/>
      <c r="S12" s="1"/>
      <c r="T12" s="1"/>
      <c r="U12" s="1"/>
      <c r="V12" s="1"/>
      <c r="W12" s="1"/>
      <c r="X12" s="1"/>
    </row>
    <row r="13">
      <c r="A13" s="1"/>
      <c r="B13" s="1"/>
      <c r="C13" s="1"/>
      <c r="G13" s="77"/>
      <c r="H13" s="77"/>
      <c r="I13" s="77"/>
      <c r="J13" s="77" t="s">
        <v>99</v>
      </c>
      <c r="K13" s="78"/>
      <c r="L13" s="78"/>
      <c r="M13" s="78"/>
      <c r="N13" s="78">
        <f>'jūsų prielaidos'!D20</f>
        <v>420</v>
      </c>
      <c r="O13" s="74"/>
      <c r="P13" s="74"/>
      <c r="Q13" s="1"/>
      <c r="R13" s="1"/>
      <c r="S13" s="1"/>
      <c r="T13" s="1"/>
      <c r="U13" s="1"/>
      <c r="V13" s="1"/>
      <c r="W13" s="1"/>
      <c r="X13" s="1"/>
    </row>
    <row r="14">
      <c r="A14" s="1"/>
      <c r="B14" s="1"/>
      <c r="C14" s="1"/>
      <c r="G14" s="77"/>
      <c r="H14" s="77"/>
      <c r="I14" s="77"/>
      <c r="J14" s="77" t="s">
        <v>100</v>
      </c>
      <c r="K14" s="78"/>
      <c r="L14" s="78"/>
      <c r="M14" s="78"/>
      <c r="N14" s="78">
        <f>'jūsų prielaidos'!D23</f>
        <v>420</v>
      </c>
      <c r="O14" s="74"/>
      <c r="P14" s="74"/>
      <c r="Q14" s="61"/>
      <c r="R14" s="61"/>
      <c r="S14" s="61"/>
      <c r="T14" s="61"/>
      <c r="U14" s="61"/>
      <c r="V14" s="61"/>
      <c r="W14" s="61"/>
      <c r="X14" s="1"/>
    </row>
    <row r="15">
      <c r="A15" s="1"/>
      <c r="B15" s="1"/>
      <c r="C15" s="1"/>
      <c r="G15" s="78"/>
      <c r="H15" s="78"/>
      <c r="I15" s="78"/>
      <c r="J15" s="78" t="s">
        <v>101</v>
      </c>
      <c r="K15" s="80"/>
      <c r="L15" s="81"/>
      <c r="M15" s="81"/>
      <c r="N15" s="81"/>
      <c r="O15" s="74"/>
      <c r="P15" s="74"/>
      <c r="Q15" s="1"/>
      <c r="R15" s="1"/>
      <c r="S15" s="1"/>
      <c r="T15" s="1"/>
      <c r="U15" s="1"/>
      <c r="V15" s="1"/>
      <c r="W15" s="1"/>
      <c r="X15" s="1"/>
    </row>
    <row r="16">
      <c r="A16" s="1"/>
      <c r="B16" s="1">
        <f>1*K4+1</f>
        <v>1</v>
      </c>
      <c r="C16" s="1">
        <f>1*N4+1</f>
        <v>1.1459</v>
      </c>
      <c r="G16" s="1"/>
      <c r="H16" s="1"/>
      <c r="I16" s="1"/>
      <c r="J16" s="1"/>
      <c r="K16" s="74"/>
      <c r="L16" s="74"/>
      <c r="M16" s="74"/>
      <c r="N16" s="74"/>
      <c r="O16" s="74"/>
      <c r="P16" s="74"/>
      <c r="Q16" s="1"/>
      <c r="R16" s="1"/>
      <c r="S16" s="1"/>
      <c r="T16" s="1"/>
      <c r="U16" s="1"/>
      <c r="V16" s="1"/>
      <c r="W16" s="1"/>
      <c r="X16" s="1"/>
    </row>
    <row r="17">
      <c r="A17" s="1"/>
      <c r="B17" s="1"/>
      <c r="C17" s="1"/>
      <c r="D17" s="2"/>
      <c r="E17" s="1"/>
      <c r="F17" s="1"/>
      <c r="G17" s="1"/>
      <c r="H17" s="1"/>
      <c r="I17" s="1"/>
      <c r="J17" s="1"/>
      <c r="K17" s="1"/>
      <c r="L17" s="1"/>
      <c r="M17" s="1"/>
      <c r="N17" s="1"/>
      <c r="O17" s="1"/>
      <c r="P17" s="1"/>
      <c r="Q17" s="1"/>
      <c r="R17" s="1"/>
      <c r="S17" s="1"/>
      <c r="T17" s="1"/>
      <c r="U17" s="1"/>
      <c r="V17" s="1"/>
      <c r="W17" s="1"/>
      <c r="X17" s="1"/>
    </row>
    <row r="18">
      <c r="A18" s="82"/>
      <c r="B18" s="82"/>
      <c r="C18" s="82"/>
      <c r="D18" s="83"/>
      <c r="E18" s="82"/>
      <c r="F18" s="82"/>
      <c r="G18" s="82"/>
      <c r="H18" s="82"/>
      <c r="I18" s="82"/>
      <c r="J18" s="82"/>
      <c r="K18" s="82"/>
      <c r="L18" s="82"/>
      <c r="M18" s="82"/>
      <c r="N18" s="82"/>
      <c r="O18" s="82"/>
      <c r="P18" s="82"/>
      <c r="Q18" s="82"/>
      <c r="R18" s="82"/>
      <c r="S18" s="82"/>
      <c r="T18" s="82"/>
      <c r="U18" s="82"/>
      <c r="V18" s="82"/>
      <c r="W18" s="82"/>
      <c r="X18" s="82"/>
    </row>
    <row r="19">
      <c r="A19" s="84"/>
      <c r="B19" s="1"/>
      <c r="C19" s="1"/>
      <c r="D19" s="91" t="s">
        <v>85</v>
      </c>
      <c r="E19" s="61"/>
      <c r="F19" s="1"/>
      <c r="G19" s="1"/>
      <c r="H19" s="1"/>
      <c r="I19" s="1"/>
      <c r="J19" s="1"/>
      <c r="K19" s="1"/>
      <c r="L19" s="1"/>
      <c r="M19" s="1"/>
      <c r="N19" s="1"/>
      <c r="O19" s="1"/>
      <c r="P19" s="1"/>
      <c r="Q19" s="1"/>
      <c r="R19" s="1"/>
      <c r="S19" s="1"/>
      <c r="T19" s="1"/>
      <c r="U19" s="1"/>
      <c r="V19" s="1"/>
      <c r="W19" s="1"/>
      <c r="X19" s="84"/>
    </row>
    <row r="20">
      <c r="A20" s="84"/>
      <c r="B20" s="1"/>
      <c r="C20" s="1"/>
      <c r="D20" s="67" t="s">
        <v>102</v>
      </c>
      <c r="E20" s="67" t="s">
        <v>103</v>
      </c>
      <c r="F20" s="67" t="s">
        <v>104</v>
      </c>
      <c r="G20" s="67"/>
      <c r="H20" s="67"/>
      <c r="I20" s="67" t="s">
        <v>105</v>
      </c>
      <c r="J20" s="67" t="s">
        <v>116</v>
      </c>
      <c r="K20" s="67" t="s">
        <v>107</v>
      </c>
      <c r="L20" s="67"/>
      <c r="M20" s="67"/>
      <c r="N20" s="67" t="s">
        <v>108</v>
      </c>
      <c r="O20" s="67" t="s">
        <v>117</v>
      </c>
      <c r="P20" s="67" t="s">
        <v>110</v>
      </c>
      <c r="Q20" s="67" t="s">
        <v>118</v>
      </c>
      <c r="R20" s="67"/>
      <c r="S20" s="67"/>
      <c r="T20" s="67"/>
      <c r="U20" s="67"/>
      <c r="V20" s="67" t="s">
        <v>114</v>
      </c>
      <c r="W20" s="67"/>
      <c r="X20" s="84"/>
    </row>
    <row r="21">
      <c r="A21" s="84"/>
      <c r="B21" s="1"/>
      <c r="C21" s="1"/>
      <c r="D21" s="67">
        <v>1.0</v>
      </c>
      <c r="E21" s="61">
        <f t="shared" ref="E21:E23" si="1">$N$13</f>
        <v>420</v>
      </c>
      <c r="F21" s="61">
        <v>0.0</v>
      </c>
      <c r="G21" s="61"/>
      <c r="H21" s="61"/>
      <c r="I21" s="61">
        <v>0.0</v>
      </c>
      <c r="J21" s="61">
        <f t="shared" ref="J21:J50" si="2">$N$11*$N$10</f>
        <v>12</v>
      </c>
      <c r="K21" s="86">
        <f t="shared" ref="K21:K50" si="3">N21*$N$7</f>
        <v>0</v>
      </c>
      <c r="L21" s="86"/>
      <c r="M21" s="86"/>
      <c r="N21" s="86">
        <f>(E21+F21-J21)*$C$16</f>
        <v>467.5272</v>
      </c>
      <c r="O21" s="87">
        <f>E21+F21</f>
        <v>420</v>
      </c>
      <c r="P21" s="87">
        <f t="shared" ref="P21:P50" si="4">N21-O21</f>
        <v>47.5272</v>
      </c>
      <c r="Q21" s="87">
        <f t="shared" ref="Q21:Q50" si="5">P21*0.15</f>
        <v>7.12908</v>
      </c>
      <c r="R21" s="1"/>
      <c r="S21" s="1"/>
      <c r="T21" s="1"/>
      <c r="U21" s="1"/>
      <c r="V21" s="87">
        <f t="shared" ref="V21:V50" si="6">N21-Q21</f>
        <v>460.39812</v>
      </c>
      <c r="W21" s="1"/>
      <c r="X21" s="84"/>
    </row>
    <row r="22">
      <c r="A22" s="84"/>
      <c r="B22" s="1"/>
      <c r="C22" s="1"/>
      <c r="D22" s="67">
        <v>2.0</v>
      </c>
      <c r="E22" s="61">
        <f t="shared" si="1"/>
        <v>420</v>
      </c>
      <c r="F22" s="61">
        <v>0.0</v>
      </c>
      <c r="G22" s="61"/>
      <c r="H22" s="61"/>
      <c r="I22" s="61">
        <v>0.0</v>
      </c>
      <c r="J22" s="61">
        <f t="shared" si="2"/>
        <v>12</v>
      </c>
      <c r="K22" s="86">
        <f t="shared" si="3"/>
        <v>0</v>
      </c>
      <c r="L22" s="86"/>
      <c r="M22" s="86"/>
      <c r="N22" s="86">
        <f t="shared" ref="N22:N50" si="7">(E22+F22+N21-J22-K21)*$C$16</f>
        <v>1003.266618</v>
      </c>
      <c r="O22" s="87">
        <f t="shared" ref="O22:O50" si="8">O21+E22+F22</f>
        <v>840</v>
      </c>
      <c r="P22" s="87">
        <f t="shared" si="4"/>
        <v>163.2666185</v>
      </c>
      <c r="Q22" s="87">
        <f t="shared" si="5"/>
        <v>24.48999277</v>
      </c>
      <c r="R22" s="1"/>
      <c r="S22" s="1"/>
      <c r="T22" s="1"/>
      <c r="U22" s="1"/>
      <c r="V22" s="87">
        <f t="shared" si="6"/>
        <v>978.7766257</v>
      </c>
      <c r="W22" s="1"/>
      <c r="X22" s="84"/>
    </row>
    <row r="23">
      <c r="A23" s="84"/>
      <c r="B23" s="1"/>
      <c r="C23" s="1"/>
      <c r="D23" s="67">
        <v>3.0</v>
      </c>
      <c r="E23" s="61">
        <f t="shared" si="1"/>
        <v>420</v>
      </c>
      <c r="F23" s="61">
        <v>0.0</v>
      </c>
      <c r="G23" s="61"/>
      <c r="H23" s="61"/>
      <c r="I23" s="61">
        <v>0.0</v>
      </c>
      <c r="J23" s="61">
        <f t="shared" si="2"/>
        <v>12</v>
      </c>
      <c r="K23" s="86">
        <f t="shared" si="3"/>
        <v>0</v>
      </c>
      <c r="L23" s="86"/>
      <c r="M23" s="86"/>
      <c r="N23" s="86">
        <f t="shared" si="7"/>
        <v>1617.170418</v>
      </c>
      <c r="O23" s="87">
        <f t="shared" si="8"/>
        <v>1260</v>
      </c>
      <c r="P23" s="87">
        <f t="shared" si="4"/>
        <v>357.1704181</v>
      </c>
      <c r="Q23" s="87">
        <f t="shared" si="5"/>
        <v>53.57556272</v>
      </c>
      <c r="R23" s="1"/>
      <c r="S23" s="1"/>
      <c r="T23" s="1"/>
      <c r="U23" s="1"/>
      <c r="V23" s="87">
        <f t="shared" si="6"/>
        <v>1563.594855</v>
      </c>
      <c r="W23" s="1"/>
      <c r="X23" s="84"/>
    </row>
    <row r="24">
      <c r="A24" s="84"/>
      <c r="B24" s="1"/>
      <c r="C24" s="1"/>
      <c r="D24" s="67">
        <v>4.0</v>
      </c>
      <c r="E24" s="61">
        <f t="shared" ref="E24:E50" si="9">$N$14</f>
        <v>420</v>
      </c>
      <c r="F24" s="61">
        <v>0.0</v>
      </c>
      <c r="G24" s="61"/>
      <c r="H24" s="61"/>
      <c r="I24" s="61">
        <v>0.0</v>
      </c>
      <c r="J24" s="61">
        <f t="shared" si="2"/>
        <v>12</v>
      </c>
      <c r="K24" s="86">
        <f t="shared" si="3"/>
        <v>0</v>
      </c>
      <c r="L24" s="86"/>
      <c r="M24" s="86"/>
      <c r="N24" s="86">
        <f t="shared" si="7"/>
        <v>2320.642782</v>
      </c>
      <c r="O24" s="87">
        <f t="shared" si="8"/>
        <v>1680</v>
      </c>
      <c r="P24" s="87">
        <f t="shared" si="4"/>
        <v>640.6427821</v>
      </c>
      <c r="Q24" s="87">
        <f t="shared" si="5"/>
        <v>96.09641732</v>
      </c>
      <c r="R24" s="1"/>
      <c r="S24" s="1"/>
      <c r="T24" s="1"/>
      <c r="U24" s="1"/>
      <c r="V24" s="87">
        <f t="shared" si="6"/>
        <v>2224.546365</v>
      </c>
      <c r="W24" s="1"/>
      <c r="X24" s="84"/>
    </row>
    <row r="25">
      <c r="A25" s="84"/>
      <c r="B25" s="1"/>
      <c r="C25" s="1"/>
      <c r="D25" s="67">
        <v>5.0</v>
      </c>
      <c r="E25" s="61">
        <f t="shared" si="9"/>
        <v>420</v>
      </c>
      <c r="F25" s="61">
        <v>0.0</v>
      </c>
      <c r="G25" s="61"/>
      <c r="H25" s="61"/>
      <c r="I25" s="61">
        <v>0.0</v>
      </c>
      <c r="J25" s="61">
        <f t="shared" si="2"/>
        <v>12</v>
      </c>
      <c r="K25" s="86">
        <f t="shared" si="3"/>
        <v>0</v>
      </c>
      <c r="L25" s="86"/>
      <c r="M25" s="86"/>
      <c r="N25" s="86">
        <f t="shared" si="7"/>
        <v>3126.751764</v>
      </c>
      <c r="O25" s="87">
        <f t="shared" si="8"/>
        <v>2100</v>
      </c>
      <c r="P25" s="87">
        <f t="shared" si="4"/>
        <v>1026.751764</v>
      </c>
      <c r="Q25" s="87">
        <f t="shared" si="5"/>
        <v>154.0127646</v>
      </c>
      <c r="R25" s="1"/>
      <c r="S25" s="1"/>
      <c r="T25" s="1"/>
      <c r="U25" s="1"/>
      <c r="V25" s="87">
        <f t="shared" si="6"/>
        <v>2972.738999</v>
      </c>
      <c r="W25" s="1"/>
      <c r="X25" s="84"/>
    </row>
    <row r="26">
      <c r="A26" s="84"/>
      <c r="B26" s="1"/>
      <c r="C26" s="1"/>
      <c r="D26" s="67">
        <v>6.0</v>
      </c>
      <c r="E26" s="61">
        <f t="shared" si="9"/>
        <v>420</v>
      </c>
      <c r="F26" s="61">
        <v>0.0</v>
      </c>
      <c r="G26" s="61"/>
      <c r="H26" s="61"/>
      <c r="I26" s="61">
        <v>0.0</v>
      </c>
      <c r="J26" s="61">
        <f t="shared" si="2"/>
        <v>12</v>
      </c>
      <c r="K26" s="86">
        <f t="shared" si="3"/>
        <v>0</v>
      </c>
      <c r="L26" s="86"/>
      <c r="M26" s="86"/>
      <c r="N26" s="86">
        <f t="shared" si="7"/>
        <v>4050.472046</v>
      </c>
      <c r="O26" s="87">
        <f t="shared" si="8"/>
        <v>2520</v>
      </c>
      <c r="P26" s="87">
        <f t="shared" si="4"/>
        <v>1530.472046</v>
      </c>
      <c r="Q26" s="87">
        <f t="shared" si="5"/>
        <v>229.570807</v>
      </c>
      <c r="R26" s="1"/>
      <c r="S26" s="1"/>
      <c r="T26" s="1"/>
      <c r="U26" s="1"/>
      <c r="V26" s="87">
        <f t="shared" si="6"/>
        <v>3820.901239</v>
      </c>
      <c r="W26" s="1"/>
      <c r="X26" s="84"/>
    </row>
    <row r="27">
      <c r="A27" s="84"/>
      <c r="B27" s="1"/>
      <c r="C27" s="1"/>
      <c r="D27" s="67">
        <v>7.0</v>
      </c>
      <c r="E27" s="61">
        <f t="shared" si="9"/>
        <v>420</v>
      </c>
      <c r="F27" s="61">
        <v>0.0</v>
      </c>
      <c r="G27" s="61"/>
      <c r="H27" s="61"/>
      <c r="I27" s="61">
        <v>0.0</v>
      </c>
      <c r="J27" s="61">
        <f t="shared" si="2"/>
        <v>12</v>
      </c>
      <c r="K27" s="86">
        <f t="shared" si="3"/>
        <v>0</v>
      </c>
      <c r="L27" s="86"/>
      <c r="M27" s="86"/>
      <c r="N27" s="86">
        <f t="shared" si="7"/>
        <v>5108.963118</v>
      </c>
      <c r="O27" s="87">
        <f t="shared" si="8"/>
        <v>2940</v>
      </c>
      <c r="P27" s="87">
        <f t="shared" si="4"/>
        <v>2168.963118</v>
      </c>
      <c r="Q27" s="87">
        <f t="shared" si="5"/>
        <v>325.3444677</v>
      </c>
      <c r="R27" s="1"/>
      <c r="S27" s="1"/>
      <c r="T27" s="1"/>
      <c r="U27" s="1"/>
      <c r="V27" s="87">
        <f t="shared" si="6"/>
        <v>4783.61865</v>
      </c>
      <c r="W27" s="1"/>
      <c r="X27" s="84"/>
    </row>
    <row r="28">
      <c r="A28" s="84"/>
      <c r="B28" s="1"/>
      <c r="C28" s="1"/>
      <c r="D28" s="67">
        <v>8.0</v>
      </c>
      <c r="E28" s="61">
        <f t="shared" si="9"/>
        <v>420</v>
      </c>
      <c r="F28" s="61">
        <v>0.0</v>
      </c>
      <c r="G28" s="61"/>
      <c r="H28" s="61"/>
      <c r="I28" s="61">
        <v>0.0</v>
      </c>
      <c r="J28" s="61">
        <f t="shared" si="2"/>
        <v>12</v>
      </c>
      <c r="K28" s="86">
        <f t="shared" si="3"/>
        <v>0</v>
      </c>
      <c r="L28" s="86"/>
      <c r="M28" s="86"/>
      <c r="N28" s="86">
        <f t="shared" si="7"/>
        <v>6321.888037</v>
      </c>
      <c r="O28" s="87">
        <f t="shared" si="8"/>
        <v>3360</v>
      </c>
      <c r="P28" s="87">
        <f t="shared" si="4"/>
        <v>2961.888037</v>
      </c>
      <c r="Q28" s="87">
        <f t="shared" si="5"/>
        <v>444.2832055</v>
      </c>
      <c r="R28" s="1"/>
      <c r="S28" s="1"/>
      <c r="T28" s="1"/>
      <c r="U28" s="1"/>
      <c r="V28" s="87">
        <f t="shared" si="6"/>
        <v>5877.604831</v>
      </c>
      <c r="W28" s="1"/>
      <c r="X28" s="84"/>
    </row>
    <row r="29">
      <c r="A29" s="84"/>
      <c r="B29" s="1"/>
      <c r="C29" s="1"/>
      <c r="D29" s="67">
        <v>9.0</v>
      </c>
      <c r="E29" s="61">
        <f t="shared" si="9"/>
        <v>420</v>
      </c>
      <c r="F29" s="61">
        <v>0.0</v>
      </c>
      <c r="G29" s="61"/>
      <c r="H29" s="61"/>
      <c r="I29" s="61">
        <v>0.0</v>
      </c>
      <c r="J29" s="61">
        <f t="shared" si="2"/>
        <v>12</v>
      </c>
      <c r="K29" s="86">
        <f t="shared" si="3"/>
        <v>0</v>
      </c>
      <c r="L29" s="86"/>
      <c r="M29" s="86"/>
      <c r="N29" s="86">
        <f t="shared" si="7"/>
        <v>7711.778701</v>
      </c>
      <c r="O29" s="87">
        <f t="shared" si="8"/>
        <v>3780</v>
      </c>
      <c r="P29" s="87">
        <f t="shared" si="4"/>
        <v>3931.778701</v>
      </c>
      <c r="Q29" s="87">
        <f t="shared" si="5"/>
        <v>589.7668052</v>
      </c>
      <c r="R29" s="1"/>
      <c r="S29" s="1"/>
      <c r="T29" s="1"/>
      <c r="U29" s="1"/>
      <c r="V29" s="87">
        <f t="shared" si="6"/>
        <v>7122.011896</v>
      </c>
      <c r="W29" s="1"/>
      <c r="X29" s="84"/>
    </row>
    <row r="30">
      <c r="A30" s="84"/>
      <c r="B30" s="1"/>
      <c r="C30" s="1"/>
      <c r="D30" s="67">
        <v>10.0</v>
      </c>
      <c r="E30" s="61">
        <f t="shared" si="9"/>
        <v>420</v>
      </c>
      <c r="F30" s="61">
        <v>0.0</v>
      </c>
      <c r="G30" s="61"/>
      <c r="H30" s="61"/>
      <c r="I30" s="61">
        <v>0.0</v>
      </c>
      <c r="J30" s="61">
        <f t="shared" si="2"/>
        <v>12</v>
      </c>
      <c r="K30" s="86">
        <f t="shared" si="3"/>
        <v>0</v>
      </c>
      <c r="L30" s="86"/>
      <c r="M30" s="86"/>
      <c r="N30" s="86">
        <f t="shared" si="7"/>
        <v>9304.454414</v>
      </c>
      <c r="O30" s="87">
        <f t="shared" si="8"/>
        <v>4200</v>
      </c>
      <c r="P30" s="87">
        <f t="shared" si="4"/>
        <v>5104.454414</v>
      </c>
      <c r="Q30" s="87">
        <f t="shared" si="5"/>
        <v>765.6681621</v>
      </c>
      <c r="R30" s="1"/>
      <c r="S30" s="1"/>
      <c r="T30" s="1"/>
      <c r="U30" s="1"/>
      <c r="V30" s="87">
        <f t="shared" si="6"/>
        <v>8538.786252</v>
      </c>
      <c r="W30" s="1"/>
      <c r="X30" s="84"/>
    </row>
    <row r="31">
      <c r="A31" s="84"/>
      <c r="B31" s="1"/>
      <c r="C31" s="1"/>
      <c r="D31" s="67">
        <v>11.0</v>
      </c>
      <c r="E31" s="61">
        <f t="shared" si="9"/>
        <v>420</v>
      </c>
      <c r="F31" s="61">
        <v>0.0</v>
      </c>
      <c r="G31" s="61"/>
      <c r="H31" s="61"/>
      <c r="I31" s="61">
        <v>0.0</v>
      </c>
      <c r="J31" s="61">
        <f t="shared" si="2"/>
        <v>12</v>
      </c>
      <c r="K31" s="86">
        <f t="shared" si="3"/>
        <v>0</v>
      </c>
      <c r="L31" s="86"/>
      <c r="M31" s="86"/>
      <c r="N31" s="86">
        <f t="shared" si="7"/>
        <v>11129.50151</v>
      </c>
      <c r="O31" s="87">
        <f t="shared" si="8"/>
        <v>4620</v>
      </c>
      <c r="P31" s="87">
        <f t="shared" si="4"/>
        <v>6509.501513</v>
      </c>
      <c r="Q31" s="87">
        <f t="shared" si="5"/>
        <v>976.425227</v>
      </c>
      <c r="R31" s="1"/>
      <c r="S31" s="1"/>
      <c r="T31" s="1"/>
      <c r="U31" s="1"/>
      <c r="V31" s="87">
        <f t="shared" si="6"/>
        <v>10153.07629</v>
      </c>
      <c r="W31" s="1"/>
      <c r="X31" s="84"/>
    </row>
    <row r="32">
      <c r="A32" s="84"/>
      <c r="B32" s="1"/>
      <c r="C32" s="1"/>
      <c r="D32" s="67">
        <v>12.0</v>
      </c>
      <c r="E32" s="61">
        <f t="shared" si="9"/>
        <v>420</v>
      </c>
      <c r="F32" s="61">
        <v>0.0</v>
      </c>
      <c r="G32" s="61"/>
      <c r="H32" s="61"/>
      <c r="I32" s="61">
        <v>0.0</v>
      </c>
      <c r="J32" s="61">
        <f t="shared" si="2"/>
        <v>12</v>
      </c>
      <c r="K32" s="86">
        <f t="shared" si="3"/>
        <v>0</v>
      </c>
      <c r="L32" s="86"/>
      <c r="M32" s="86"/>
      <c r="N32" s="86">
        <f t="shared" si="7"/>
        <v>13220.82298</v>
      </c>
      <c r="O32" s="87">
        <f t="shared" si="8"/>
        <v>5040</v>
      </c>
      <c r="P32" s="87">
        <f t="shared" si="4"/>
        <v>8180.822984</v>
      </c>
      <c r="Q32" s="87">
        <f t="shared" si="5"/>
        <v>1227.123448</v>
      </c>
      <c r="R32" s="1"/>
      <c r="S32" s="1"/>
      <c r="T32" s="1"/>
      <c r="U32" s="1"/>
      <c r="V32" s="87">
        <f t="shared" si="6"/>
        <v>11993.69954</v>
      </c>
      <c r="W32" s="1"/>
      <c r="X32" s="84"/>
    </row>
    <row r="33">
      <c r="A33" s="84"/>
      <c r="B33" s="1"/>
      <c r="C33" s="1"/>
      <c r="D33" s="67">
        <v>13.0</v>
      </c>
      <c r="E33" s="61">
        <f t="shared" si="9"/>
        <v>420</v>
      </c>
      <c r="F33" s="61">
        <v>0.0</v>
      </c>
      <c r="G33" s="61"/>
      <c r="H33" s="61"/>
      <c r="I33" s="61">
        <v>0.0</v>
      </c>
      <c r="J33" s="61">
        <f t="shared" si="2"/>
        <v>12</v>
      </c>
      <c r="K33" s="86">
        <f t="shared" si="3"/>
        <v>0</v>
      </c>
      <c r="L33" s="86"/>
      <c r="M33" s="86"/>
      <c r="N33" s="86">
        <f t="shared" si="7"/>
        <v>15617.26826</v>
      </c>
      <c r="O33" s="87">
        <f t="shared" si="8"/>
        <v>5460</v>
      </c>
      <c r="P33" s="87">
        <f t="shared" si="4"/>
        <v>10157.26826</v>
      </c>
      <c r="Q33" s="87">
        <f t="shared" si="5"/>
        <v>1523.590239</v>
      </c>
      <c r="R33" s="1"/>
      <c r="S33" s="1"/>
      <c r="T33" s="1"/>
      <c r="U33" s="1"/>
      <c r="V33" s="87">
        <f t="shared" si="6"/>
        <v>14093.67802</v>
      </c>
      <c r="W33" s="1"/>
      <c r="X33" s="84"/>
    </row>
    <row r="34">
      <c r="A34" s="84"/>
      <c r="B34" s="1"/>
      <c r="C34" s="1"/>
      <c r="D34" s="67">
        <v>14.0</v>
      </c>
      <c r="E34" s="61">
        <f t="shared" si="9"/>
        <v>420</v>
      </c>
      <c r="F34" s="61">
        <v>0.0</v>
      </c>
      <c r="G34" s="61"/>
      <c r="H34" s="61"/>
      <c r="I34" s="61">
        <v>0.0</v>
      </c>
      <c r="J34" s="61">
        <f t="shared" si="2"/>
        <v>12</v>
      </c>
      <c r="K34" s="86">
        <f t="shared" si="3"/>
        <v>0</v>
      </c>
      <c r="L34" s="86"/>
      <c r="M34" s="86"/>
      <c r="N34" s="86">
        <f t="shared" si="7"/>
        <v>18363.3549</v>
      </c>
      <c r="O34" s="87">
        <f t="shared" si="8"/>
        <v>5880</v>
      </c>
      <c r="P34" s="87">
        <f t="shared" si="4"/>
        <v>12483.3549</v>
      </c>
      <c r="Q34" s="87">
        <f t="shared" si="5"/>
        <v>1872.503234</v>
      </c>
      <c r="R34" s="1"/>
      <c r="S34" s="1"/>
      <c r="T34" s="1"/>
      <c r="U34" s="1"/>
      <c r="V34" s="87">
        <f t="shared" si="6"/>
        <v>16490.85166</v>
      </c>
      <c r="W34" s="1"/>
      <c r="X34" s="84"/>
    </row>
    <row r="35">
      <c r="A35" s="84"/>
      <c r="B35" s="1"/>
      <c r="C35" s="1"/>
      <c r="D35" s="67">
        <v>15.0</v>
      </c>
      <c r="E35" s="61">
        <f t="shared" si="9"/>
        <v>420</v>
      </c>
      <c r="F35" s="61">
        <v>0.0</v>
      </c>
      <c r="G35" s="61"/>
      <c r="H35" s="61"/>
      <c r="I35" s="61">
        <v>0.0</v>
      </c>
      <c r="J35" s="61">
        <f t="shared" si="2"/>
        <v>12</v>
      </c>
      <c r="K35" s="86">
        <f t="shared" si="3"/>
        <v>0</v>
      </c>
      <c r="L35" s="86"/>
      <c r="M35" s="86"/>
      <c r="N35" s="86">
        <f t="shared" si="7"/>
        <v>21510.09558</v>
      </c>
      <c r="O35" s="87">
        <f t="shared" si="8"/>
        <v>6300</v>
      </c>
      <c r="P35" s="86">
        <f t="shared" si="4"/>
        <v>15210.09558</v>
      </c>
      <c r="Q35" s="87">
        <f t="shared" si="5"/>
        <v>2281.514336</v>
      </c>
      <c r="R35" s="1"/>
      <c r="S35" s="1"/>
      <c r="T35" s="1"/>
      <c r="U35" s="1"/>
      <c r="V35" s="87">
        <f t="shared" si="6"/>
        <v>19228.58124</v>
      </c>
      <c r="W35" s="1"/>
      <c r="X35" s="84"/>
    </row>
    <row r="36">
      <c r="A36" s="84"/>
      <c r="B36" s="1"/>
      <c r="C36" s="1"/>
      <c r="D36" s="67">
        <v>16.0</v>
      </c>
      <c r="E36" s="61">
        <f t="shared" si="9"/>
        <v>420</v>
      </c>
      <c r="F36" s="61">
        <v>0.0</v>
      </c>
      <c r="G36" s="61"/>
      <c r="H36" s="61"/>
      <c r="I36" s="61">
        <v>0.0</v>
      </c>
      <c r="J36" s="61">
        <f t="shared" si="2"/>
        <v>12</v>
      </c>
      <c r="K36" s="86">
        <f t="shared" si="3"/>
        <v>0</v>
      </c>
      <c r="L36" s="86"/>
      <c r="M36" s="86"/>
      <c r="N36" s="86">
        <f t="shared" si="7"/>
        <v>25115.94572</v>
      </c>
      <c r="O36" s="87">
        <f t="shared" si="8"/>
        <v>6720</v>
      </c>
      <c r="P36" s="86">
        <f t="shared" si="4"/>
        <v>18395.94572</v>
      </c>
      <c r="Q36" s="87">
        <f t="shared" si="5"/>
        <v>2759.391858</v>
      </c>
      <c r="R36" s="1"/>
      <c r="S36" s="1"/>
      <c r="T36" s="1"/>
      <c r="U36" s="1"/>
      <c r="V36" s="87">
        <f t="shared" si="6"/>
        <v>22356.55386</v>
      </c>
      <c r="W36" s="1"/>
      <c r="X36" s="84"/>
    </row>
    <row r="37">
      <c r="A37" s="84"/>
      <c r="B37" s="1"/>
      <c r="C37" s="1"/>
      <c r="D37" s="67">
        <v>17.0</v>
      </c>
      <c r="E37" s="61">
        <f t="shared" si="9"/>
        <v>420</v>
      </c>
      <c r="F37" s="61">
        <v>0.0</v>
      </c>
      <c r="G37" s="61"/>
      <c r="H37" s="61"/>
      <c r="I37" s="61">
        <v>0.0</v>
      </c>
      <c r="J37" s="61">
        <f t="shared" si="2"/>
        <v>12</v>
      </c>
      <c r="K37" s="86">
        <f t="shared" si="3"/>
        <v>0</v>
      </c>
      <c r="L37" s="86"/>
      <c r="M37" s="86"/>
      <c r="N37" s="86">
        <f t="shared" si="7"/>
        <v>29247.8894</v>
      </c>
      <c r="O37" s="87">
        <f t="shared" si="8"/>
        <v>7140</v>
      </c>
      <c r="P37" s="86">
        <f t="shared" si="4"/>
        <v>22107.8894</v>
      </c>
      <c r="Q37" s="87">
        <f t="shared" si="5"/>
        <v>3316.18341</v>
      </c>
      <c r="R37" s="1"/>
      <c r="S37" s="1"/>
      <c r="T37" s="1"/>
      <c r="U37" s="1"/>
      <c r="V37" s="87">
        <f t="shared" si="6"/>
        <v>25931.70599</v>
      </c>
      <c r="W37" s="1"/>
      <c r="X37" s="84"/>
    </row>
    <row r="38">
      <c r="A38" s="84"/>
      <c r="B38" s="1"/>
      <c r="C38" s="1"/>
      <c r="D38" s="67">
        <v>18.0</v>
      </c>
      <c r="E38" s="61">
        <f t="shared" si="9"/>
        <v>420</v>
      </c>
      <c r="F38" s="61">
        <v>0.0</v>
      </c>
      <c r="G38" s="61"/>
      <c r="H38" s="61"/>
      <c r="I38" s="61">
        <v>0.0</v>
      </c>
      <c r="J38" s="61">
        <f t="shared" si="2"/>
        <v>12</v>
      </c>
      <c r="K38" s="86">
        <f t="shared" si="3"/>
        <v>0</v>
      </c>
      <c r="L38" s="86"/>
      <c r="M38" s="86"/>
      <c r="N38" s="86">
        <f t="shared" si="7"/>
        <v>33982.68366</v>
      </c>
      <c r="O38" s="87">
        <f t="shared" si="8"/>
        <v>7560</v>
      </c>
      <c r="P38" s="86">
        <f t="shared" si="4"/>
        <v>26422.68366</v>
      </c>
      <c r="Q38" s="87">
        <f t="shared" si="5"/>
        <v>3963.40255</v>
      </c>
      <c r="R38" s="1"/>
      <c r="S38" s="1"/>
      <c r="T38" s="1"/>
      <c r="U38" s="1"/>
      <c r="V38" s="87">
        <f t="shared" si="6"/>
        <v>30019.28111</v>
      </c>
      <c r="W38" s="1"/>
      <c r="X38" s="84"/>
    </row>
    <row r="39">
      <c r="A39" s="84"/>
      <c r="B39" s="1"/>
      <c r="C39" s="1"/>
      <c r="D39" s="67">
        <v>19.0</v>
      </c>
      <c r="E39" s="61">
        <f t="shared" si="9"/>
        <v>420</v>
      </c>
      <c r="F39" s="61">
        <v>0.0</v>
      </c>
      <c r="G39" s="61"/>
      <c r="H39" s="61"/>
      <c r="I39" s="61">
        <v>0.0</v>
      </c>
      <c r="J39" s="61">
        <f t="shared" si="2"/>
        <v>12</v>
      </c>
      <c r="K39" s="86">
        <f t="shared" si="3"/>
        <v>0</v>
      </c>
      <c r="L39" s="86"/>
      <c r="M39" s="86"/>
      <c r="N39" s="86">
        <f t="shared" si="7"/>
        <v>39408.28441</v>
      </c>
      <c r="O39" s="87">
        <f t="shared" si="8"/>
        <v>7980</v>
      </c>
      <c r="P39" s="86">
        <f t="shared" si="4"/>
        <v>31428.28441</v>
      </c>
      <c r="Q39" s="87">
        <f t="shared" si="5"/>
        <v>4714.242661</v>
      </c>
      <c r="R39" s="1"/>
      <c r="S39" s="1"/>
      <c r="T39" s="1"/>
      <c r="U39" s="1"/>
      <c r="V39" s="87">
        <f t="shared" si="6"/>
        <v>34694.04175</v>
      </c>
      <c r="W39" s="1"/>
      <c r="X39" s="84"/>
    </row>
    <row r="40">
      <c r="A40" s="84"/>
      <c r="B40" s="1"/>
      <c r="C40" s="1"/>
      <c r="D40" s="67">
        <v>20.0</v>
      </c>
      <c r="E40" s="61">
        <f t="shared" si="9"/>
        <v>420</v>
      </c>
      <c r="F40" s="61">
        <v>0.0</v>
      </c>
      <c r="G40" s="61"/>
      <c r="H40" s="61"/>
      <c r="I40" s="61">
        <v>0.0</v>
      </c>
      <c r="J40" s="61">
        <f t="shared" si="2"/>
        <v>12</v>
      </c>
      <c r="K40" s="86">
        <f t="shared" si="3"/>
        <v>0</v>
      </c>
      <c r="L40" s="86"/>
      <c r="M40" s="86"/>
      <c r="N40" s="86">
        <f t="shared" si="7"/>
        <v>45625.48031</v>
      </c>
      <c r="O40" s="87">
        <f t="shared" si="8"/>
        <v>8400</v>
      </c>
      <c r="P40" s="86">
        <f t="shared" si="4"/>
        <v>37225.48031</v>
      </c>
      <c r="Q40" s="87">
        <f t="shared" si="5"/>
        <v>5583.822046</v>
      </c>
      <c r="R40" s="1"/>
      <c r="S40" s="1"/>
      <c r="T40" s="1"/>
      <c r="U40" s="1"/>
      <c r="V40" s="87">
        <f t="shared" si="6"/>
        <v>40041.65826</v>
      </c>
      <c r="W40" s="1"/>
      <c r="X40" s="84"/>
    </row>
    <row r="41">
      <c r="A41" s="84"/>
      <c r="B41" s="1"/>
      <c r="C41" s="1"/>
      <c r="D41" s="67">
        <v>21.0</v>
      </c>
      <c r="E41" s="61">
        <f t="shared" si="9"/>
        <v>420</v>
      </c>
      <c r="F41" s="61">
        <v>0.0</v>
      </c>
      <c r="G41" s="61"/>
      <c r="H41" s="61"/>
      <c r="I41" s="61">
        <v>0.0</v>
      </c>
      <c r="J41" s="61">
        <f t="shared" si="2"/>
        <v>12</v>
      </c>
      <c r="K41" s="86">
        <f t="shared" si="3"/>
        <v>0</v>
      </c>
      <c r="L41" s="86"/>
      <c r="M41" s="86"/>
      <c r="N41" s="86">
        <f t="shared" si="7"/>
        <v>52749.76508</v>
      </c>
      <c r="O41" s="87">
        <f t="shared" si="8"/>
        <v>8820</v>
      </c>
      <c r="P41" s="86">
        <f t="shared" si="4"/>
        <v>43929.76508</v>
      </c>
      <c r="Q41" s="87">
        <f t="shared" si="5"/>
        <v>6589.464762</v>
      </c>
      <c r="R41" s="1"/>
      <c r="S41" s="1"/>
      <c r="T41" s="1"/>
      <c r="U41" s="1"/>
      <c r="V41" s="87">
        <f t="shared" si="6"/>
        <v>46160.30032</v>
      </c>
      <c r="W41" s="1"/>
      <c r="X41" s="84"/>
    </row>
    <row r="42">
      <c r="A42" s="84"/>
      <c r="B42" s="1"/>
      <c r="C42" s="1"/>
      <c r="D42" s="67">
        <v>22.0</v>
      </c>
      <c r="E42" s="61">
        <f t="shared" si="9"/>
        <v>420</v>
      </c>
      <c r="F42" s="61">
        <v>0.0</v>
      </c>
      <c r="G42" s="61"/>
      <c r="H42" s="61"/>
      <c r="I42" s="61">
        <v>0.0</v>
      </c>
      <c r="J42" s="61">
        <f t="shared" si="2"/>
        <v>12</v>
      </c>
      <c r="K42" s="86">
        <f t="shared" si="3"/>
        <v>0</v>
      </c>
      <c r="L42" s="86"/>
      <c r="M42" s="86"/>
      <c r="N42" s="86">
        <f t="shared" si="7"/>
        <v>60913.48301</v>
      </c>
      <c r="O42" s="87">
        <f t="shared" si="8"/>
        <v>9240</v>
      </c>
      <c r="P42" s="86">
        <f t="shared" si="4"/>
        <v>51673.48301</v>
      </c>
      <c r="Q42" s="87">
        <f t="shared" si="5"/>
        <v>7751.022451</v>
      </c>
      <c r="R42" s="1"/>
      <c r="S42" s="1"/>
      <c r="T42" s="1"/>
      <c r="U42" s="1"/>
      <c r="V42" s="87">
        <f t="shared" si="6"/>
        <v>53162.46056</v>
      </c>
      <c r="W42" s="1"/>
      <c r="X42" s="84"/>
    </row>
    <row r="43">
      <c r="A43" s="84"/>
      <c r="B43" s="1"/>
      <c r="C43" s="1"/>
      <c r="D43" s="67">
        <v>23.0</v>
      </c>
      <c r="E43" s="61">
        <f t="shared" si="9"/>
        <v>420</v>
      </c>
      <c r="F43" s="61">
        <v>0.0</v>
      </c>
      <c r="G43" s="61"/>
      <c r="H43" s="61"/>
      <c r="I43" s="61">
        <v>0.0</v>
      </c>
      <c r="J43" s="61">
        <f t="shared" si="2"/>
        <v>12</v>
      </c>
      <c r="K43" s="86">
        <f t="shared" si="3"/>
        <v>0</v>
      </c>
      <c r="L43" s="86"/>
      <c r="M43" s="86"/>
      <c r="N43" s="86">
        <f t="shared" si="7"/>
        <v>70268.28738</v>
      </c>
      <c r="O43" s="87">
        <f t="shared" si="8"/>
        <v>9660</v>
      </c>
      <c r="P43" s="86">
        <f t="shared" si="4"/>
        <v>60608.28738</v>
      </c>
      <c r="Q43" s="87">
        <f t="shared" si="5"/>
        <v>9091.243107</v>
      </c>
      <c r="R43" s="1"/>
      <c r="S43" s="1"/>
      <c r="T43" s="1"/>
      <c r="U43" s="1"/>
      <c r="V43" s="87">
        <f t="shared" si="6"/>
        <v>61177.04427</v>
      </c>
      <c r="W43" s="1"/>
      <c r="X43" s="84"/>
    </row>
    <row r="44">
      <c r="A44" s="84"/>
      <c r="B44" s="1"/>
      <c r="C44" s="1"/>
      <c r="D44" s="67">
        <v>24.0</v>
      </c>
      <c r="E44" s="61">
        <f t="shared" si="9"/>
        <v>420</v>
      </c>
      <c r="F44" s="61">
        <v>0.0</v>
      </c>
      <c r="G44" s="61"/>
      <c r="H44" s="61"/>
      <c r="I44" s="61">
        <v>0.0</v>
      </c>
      <c r="J44" s="61">
        <f t="shared" si="2"/>
        <v>12</v>
      </c>
      <c r="K44" s="86">
        <f t="shared" si="3"/>
        <v>0</v>
      </c>
      <c r="L44" s="86"/>
      <c r="M44" s="86"/>
      <c r="N44" s="86">
        <f t="shared" si="7"/>
        <v>80987.95771</v>
      </c>
      <c r="O44" s="87">
        <f t="shared" si="8"/>
        <v>10080</v>
      </c>
      <c r="P44" s="86">
        <f t="shared" si="4"/>
        <v>70907.95771</v>
      </c>
      <c r="Q44" s="87">
        <f t="shared" si="5"/>
        <v>10636.19366</v>
      </c>
      <c r="R44" s="1"/>
      <c r="S44" s="1"/>
      <c r="T44" s="1"/>
      <c r="U44" s="1"/>
      <c r="V44" s="87">
        <f t="shared" si="6"/>
        <v>70351.76405</v>
      </c>
      <c r="W44" s="1"/>
      <c r="X44" s="84"/>
    </row>
    <row r="45">
      <c r="A45" s="84"/>
      <c r="B45" s="1"/>
      <c r="C45" s="1"/>
      <c r="D45" s="67">
        <v>25.0</v>
      </c>
      <c r="E45" s="61">
        <f t="shared" si="9"/>
        <v>420</v>
      </c>
      <c r="F45" s="61">
        <v>0.0</v>
      </c>
      <c r="G45" s="61"/>
      <c r="H45" s="61"/>
      <c r="I45" s="61">
        <v>0.0</v>
      </c>
      <c r="J45" s="61">
        <f t="shared" si="2"/>
        <v>12</v>
      </c>
      <c r="K45" s="86">
        <f t="shared" si="3"/>
        <v>0</v>
      </c>
      <c r="L45" s="86"/>
      <c r="M45" s="86"/>
      <c r="N45" s="86">
        <f t="shared" si="7"/>
        <v>93271.62794</v>
      </c>
      <c r="O45" s="87">
        <f t="shared" si="8"/>
        <v>10500</v>
      </c>
      <c r="P45" s="86">
        <f t="shared" si="4"/>
        <v>82771.62794</v>
      </c>
      <c r="Q45" s="87">
        <f t="shared" si="5"/>
        <v>12415.74419</v>
      </c>
      <c r="R45" s="1"/>
      <c r="S45" s="1"/>
      <c r="T45" s="1"/>
      <c r="U45" s="1"/>
      <c r="V45" s="87">
        <f t="shared" si="6"/>
        <v>80855.88375</v>
      </c>
      <c r="W45" s="1"/>
      <c r="X45" s="84"/>
    </row>
    <row r="46">
      <c r="A46" s="84"/>
      <c r="B46" s="1"/>
      <c r="C46" s="1"/>
      <c r="D46" s="67">
        <v>26.0</v>
      </c>
      <c r="E46" s="61">
        <f t="shared" si="9"/>
        <v>420</v>
      </c>
      <c r="F46" s="61">
        <v>0.0</v>
      </c>
      <c r="G46" s="61"/>
      <c r="H46" s="61"/>
      <c r="I46" s="61">
        <v>0.0</v>
      </c>
      <c r="J46" s="61">
        <f t="shared" si="2"/>
        <v>12</v>
      </c>
      <c r="K46" s="86">
        <f t="shared" si="3"/>
        <v>0</v>
      </c>
      <c r="L46" s="86"/>
      <c r="M46" s="86"/>
      <c r="N46" s="86">
        <f t="shared" si="7"/>
        <v>107347.4857</v>
      </c>
      <c r="O46" s="87">
        <f t="shared" si="8"/>
        <v>10920</v>
      </c>
      <c r="P46" s="86">
        <f t="shared" si="4"/>
        <v>96427.48565</v>
      </c>
      <c r="Q46" s="87">
        <f t="shared" si="5"/>
        <v>14464.12285</v>
      </c>
      <c r="R46" s="1"/>
      <c r="S46" s="1"/>
      <c r="T46" s="1"/>
      <c r="U46" s="1"/>
      <c r="V46" s="87">
        <f t="shared" si="6"/>
        <v>92883.3628</v>
      </c>
      <c r="W46" s="1"/>
      <c r="X46" s="84"/>
    </row>
    <row r="47">
      <c r="A47" s="84"/>
      <c r="B47" s="1"/>
      <c r="C47" s="1"/>
      <c r="D47" s="67">
        <v>27.0</v>
      </c>
      <c r="E47" s="61">
        <f t="shared" si="9"/>
        <v>420</v>
      </c>
      <c r="F47" s="61">
        <v>0.0</v>
      </c>
      <c r="G47" s="61"/>
      <c r="H47" s="61"/>
      <c r="I47" s="61">
        <v>0.0</v>
      </c>
      <c r="J47" s="61">
        <f t="shared" si="2"/>
        <v>12</v>
      </c>
      <c r="K47" s="86">
        <f t="shared" si="3"/>
        <v>0</v>
      </c>
      <c r="L47" s="86"/>
      <c r="M47" s="86"/>
      <c r="N47" s="86">
        <f t="shared" si="7"/>
        <v>123477.011</v>
      </c>
      <c r="O47" s="87">
        <f t="shared" si="8"/>
        <v>11340</v>
      </c>
      <c r="P47" s="86">
        <f t="shared" si="4"/>
        <v>112137.011</v>
      </c>
      <c r="Q47" s="87">
        <f t="shared" si="5"/>
        <v>16820.55165</v>
      </c>
      <c r="R47" s="1"/>
      <c r="S47" s="1"/>
      <c r="T47" s="1"/>
      <c r="U47" s="1"/>
      <c r="V47" s="87">
        <f t="shared" si="6"/>
        <v>106656.4594</v>
      </c>
      <c r="W47" s="1"/>
      <c r="X47" s="84"/>
    </row>
    <row r="48">
      <c r="A48" s="84"/>
      <c r="B48" s="1"/>
      <c r="C48" s="1"/>
      <c r="D48" s="67">
        <v>28.0</v>
      </c>
      <c r="E48" s="61">
        <f t="shared" si="9"/>
        <v>420</v>
      </c>
      <c r="F48" s="61">
        <v>0.0</v>
      </c>
      <c r="G48" s="61"/>
      <c r="H48" s="61"/>
      <c r="I48" s="61">
        <v>0.0</v>
      </c>
      <c r="J48" s="61">
        <f t="shared" si="2"/>
        <v>12</v>
      </c>
      <c r="K48" s="86">
        <f t="shared" si="3"/>
        <v>0</v>
      </c>
      <c r="L48" s="86"/>
      <c r="M48" s="86"/>
      <c r="N48" s="86">
        <f t="shared" si="7"/>
        <v>141959.8341</v>
      </c>
      <c r="O48" s="87">
        <f t="shared" si="8"/>
        <v>11760</v>
      </c>
      <c r="P48" s="86">
        <f t="shared" si="4"/>
        <v>130199.8341</v>
      </c>
      <c r="Q48" s="87">
        <f t="shared" si="5"/>
        <v>19529.97512</v>
      </c>
      <c r="R48" s="1"/>
      <c r="S48" s="1"/>
      <c r="T48" s="1"/>
      <c r="U48" s="1"/>
      <c r="V48" s="87">
        <f t="shared" si="6"/>
        <v>122429.859</v>
      </c>
      <c r="W48" s="1"/>
      <c r="X48" s="84"/>
    </row>
    <row r="49">
      <c r="A49" s="84"/>
      <c r="B49" s="1"/>
      <c r="C49" s="1"/>
      <c r="D49" s="67">
        <v>29.0</v>
      </c>
      <c r="E49" s="61">
        <f t="shared" si="9"/>
        <v>420</v>
      </c>
      <c r="F49" s="61">
        <v>0.0</v>
      </c>
      <c r="G49" s="61"/>
      <c r="H49" s="61"/>
      <c r="I49" s="61">
        <v>0.0</v>
      </c>
      <c r="J49" s="61">
        <f t="shared" si="2"/>
        <v>12</v>
      </c>
      <c r="K49" s="86">
        <f t="shared" si="3"/>
        <v>0</v>
      </c>
      <c r="L49" s="86"/>
      <c r="M49" s="86"/>
      <c r="N49" s="86">
        <f t="shared" si="7"/>
        <v>163139.3011</v>
      </c>
      <c r="O49" s="87">
        <f t="shared" si="8"/>
        <v>12180</v>
      </c>
      <c r="P49" s="86">
        <f t="shared" si="4"/>
        <v>150959.3011</v>
      </c>
      <c r="Q49" s="87">
        <f t="shared" si="5"/>
        <v>22643.89517</v>
      </c>
      <c r="R49" s="1"/>
      <c r="S49" s="1"/>
      <c r="T49" s="1"/>
      <c r="U49" s="1"/>
      <c r="V49" s="87">
        <f t="shared" si="6"/>
        <v>140495.4059</v>
      </c>
      <c r="W49" s="1"/>
      <c r="X49" s="84"/>
    </row>
    <row r="50">
      <c r="A50" s="84"/>
      <c r="B50" s="1"/>
      <c r="C50" s="1"/>
      <c r="D50" s="67">
        <v>30.0</v>
      </c>
      <c r="E50" s="61">
        <f t="shared" si="9"/>
        <v>420</v>
      </c>
      <c r="F50" s="61">
        <v>0.0</v>
      </c>
      <c r="G50" s="61"/>
      <c r="H50" s="61"/>
      <c r="I50" s="61">
        <v>0.0</v>
      </c>
      <c r="J50" s="61">
        <f t="shared" si="2"/>
        <v>12</v>
      </c>
      <c r="K50" s="86">
        <f t="shared" si="3"/>
        <v>0</v>
      </c>
      <c r="L50" s="86"/>
      <c r="M50" s="86"/>
      <c r="N50" s="86">
        <f t="shared" si="7"/>
        <v>187408.8523</v>
      </c>
      <c r="O50" s="87">
        <f t="shared" si="8"/>
        <v>12600</v>
      </c>
      <c r="P50" s="86">
        <f t="shared" si="4"/>
        <v>174808.8523</v>
      </c>
      <c r="Q50" s="87">
        <f t="shared" si="5"/>
        <v>26221.32785</v>
      </c>
      <c r="R50" s="1"/>
      <c r="S50" s="1"/>
      <c r="T50" s="1"/>
      <c r="U50" s="1"/>
      <c r="V50" s="87">
        <f t="shared" si="6"/>
        <v>161187.5245</v>
      </c>
      <c r="W50" s="1"/>
      <c r="X50" s="84"/>
    </row>
    <row r="51">
      <c r="A51" s="84"/>
      <c r="B51" s="84"/>
      <c r="C51" s="84"/>
      <c r="D51" s="92"/>
      <c r="E51" s="84"/>
      <c r="F51" s="84"/>
      <c r="G51" s="84"/>
      <c r="H51" s="84"/>
      <c r="I51" s="84"/>
      <c r="J51" s="84"/>
      <c r="K51" s="84"/>
      <c r="L51" s="84"/>
      <c r="M51" s="84"/>
      <c r="N51" s="84"/>
      <c r="O51" s="84"/>
      <c r="P51" s="84"/>
      <c r="Q51" s="84"/>
      <c r="R51" s="84"/>
      <c r="S51" s="84"/>
      <c r="T51" s="84"/>
      <c r="U51" s="84"/>
      <c r="V51" s="84"/>
      <c r="W51" s="84"/>
      <c r="X51" s="84"/>
    </row>
    <row r="52">
      <c r="A52" s="1"/>
      <c r="B52" s="1"/>
      <c r="C52" s="1"/>
      <c r="D52" s="2"/>
      <c r="E52" s="1"/>
      <c r="F52" s="1"/>
      <c r="G52" s="1"/>
      <c r="H52" s="1"/>
      <c r="I52" s="1"/>
      <c r="J52" s="1"/>
      <c r="K52" s="1"/>
      <c r="L52" s="1"/>
      <c r="M52" s="1"/>
      <c r="N52" s="1"/>
      <c r="O52" s="1"/>
      <c r="P52" s="1"/>
      <c r="Q52" s="1"/>
      <c r="R52" s="1"/>
      <c r="S52" s="1"/>
      <c r="T52" s="1"/>
      <c r="U52" s="1"/>
      <c r="V52" s="1"/>
      <c r="W52" s="1"/>
      <c r="X52" s="1"/>
    </row>
  </sheetData>
  <mergeCells count="1">
    <mergeCell ref="D10:E14"/>
  </mergeCell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13"/>
    <col customWidth="1" hidden="1" min="2" max="3" width="24.63"/>
    <col customWidth="1" min="4" max="4" width="29.25"/>
    <col customWidth="1" min="5" max="5" width="19.13"/>
    <col customWidth="1" min="6" max="6" width="17.75"/>
    <col customWidth="1" hidden="1" min="7" max="8" width="18.75"/>
    <col customWidth="1" min="9" max="10" width="18.75"/>
    <col customWidth="1" min="11" max="11" width="20.25"/>
    <col customWidth="1" min="12" max="12" width="35.63"/>
    <col customWidth="1" hidden="1" min="13" max="14" width="35.63"/>
    <col customWidth="1" min="15" max="15" width="35.63"/>
    <col customWidth="1" min="16" max="16" width="20.38"/>
    <col customWidth="1" min="17" max="17" width="30.38"/>
    <col customWidth="1" min="18" max="18" width="19.38"/>
    <col customWidth="1" hidden="1" min="19" max="20" width="15.88"/>
    <col customWidth="1" min="21" max="23" width="15.88"/>
    <col customWidth="1" min="24" max="24" width="21.0"/>
    <col customWidth="1" min="25" max="25" width="4.25"/>
  </cols>
  <sheetData>
    <row r="1">
      <c r="A1" s="1"/>
      <c r="B1" s="1"/>
      <c r="C1" s="1"/>
      <c r="D1" s="2"/>
      <c r="E1" s="61"/>
      <c r="F1" s="61"/>
      <c r="G1" s="61"/>
      <c r="H1" s="61"/>
      <c r="I1" s="61"/>
      <c r="J1" s="61"/>
      <c r="K1" s="61"/>
      <c r="L1" s="61"/>
      <c r="M1" s="1"/>
      <c r="N1" s="1"/>
      <c r="O1" s="1"/>
      <c r="P1" s="1"/>
      <c r="Q1" s="1"/>
      <c r="R1" s="1"/>
      <c r="S1" s="1"/>
      <c r="T1" s="1"/>
      <c r="U1" s="1"/>
      <c r="V1" s="1"/>
      <c r="W1" s="1"/>
      <c r="X1" s="1"/>
      <c r="Y1" s="1"/>
    </row>
    <row r="2">
      <c r="A2" s="1"/>
      <c r="B2" s="1"/>
      <c r="C2" s="1"/>
      <c r="D2" s="62" t="s">
        <v>79</v>
      </c>
      <c r="E2" s="63" t="s">
        <v>80</v>
      </c>
      <c r="F2" s="61"/>
      <c r="G2" s="64"/>
      <c r="H2" s="64"/>
      <c r="I2" s="64"/>
      <c r="J2" s="64" t="s">
        <v>81</v>
      </c>
      <c r="K2" s="65"/>
      <c r="L2" s="65"/>
      <c r="M2" s="65"/>
      <c r="N2" s="65"/>
      <c r="O2" s="65"/>
      <c r="P2" s="66"/>
      <c r="Q2" s="67"/>
      <c r="R2" s="67"/>
      <c r="S2" s="1"/>
      <c r="T2" s="1"/>
      <c r="U2" s="1"/>
      <c r="V2" s="1"/>
      <c r="W2" s="1"/>
      <c r="X2" s="1"/>
      <c r="Y2" s="1"/>
    </row>
    <row r="3">
      <c r="A3" s="1"/>
      <c r="B3" s="1"/>
      <c r="C3" s="1"/>
      <c r="D3" s="62" t="s">
        <v>82</v>
      </c>
      <c r="E3" s="63" t="s">
        <v>83</v>
      </c>
      <c r="F3" s="61"/>
      <c r="G3" s="68"/>
      <c r="H3" s="68"/>
      <c r="I3" s="68"/>
      <c r="J3" s="68"/>
      <c r="K3" s="69"/>
      <c r="L3" s="69" t="s">
        <v>84</v>
      </c>
      <c r="M3" s="65"/>
      <c r="N3" s="65"/>
      <c r="O3" s="65" t="s">
        <v>85</v>
      </c>
      <c r="P3" s="66"/>
      <c r="Q3" s="61"/>
      <c r="R3" s="70"/>
      <c r="S3" s="1"/>
      <c r="T3" s="1"/>
      <c r="U3" s="1"/>
      <c r="V3" s="1"/>
      <c r="W3" s="1"/>
      <c r="X3" s="1"/>
      <c r="Y3" s="1"/>
    </row>
    <row r="4">
      <c r="A4" s="1"/>
      <c r="B4" s="1"/>
      <c r="C4" s="1"/>
      <c r="D4" s="62" t="s">
        <v>86</v>
      </c>
      <c r="E4" s="63" t="s">
        <v>83</v>
      </c>
      <c r="F4" s="61"/>
      <c r="G4" s="65"/>
      <c r="H4" s="65"/>
      <c r="I4" s="65"/>
      <c r="J4" s="65" t="s">
        <v>87</v>
      </c>
      <c r="K4" s="71"/>
      <c r="L4" s="71">
        <f>'jūsų prielaidos'!D3</f>
        <v>0.1416</v>
      </c>
      <c r="M4" s="71"/>
      <c r="N4" s="71"/>
      <c r="O4" s="71">
        <f>'jūsų prielaidos'!D4</f>
        <v>0.1459</v>
      </c>
      <c r="P4" s="66"/>
      <c r="Q4" s="61"/>
      <c r="R4" s="70"/>
      <c r="S4" s="1"/>
      <c r="T4" s="1"/>
      <c r="U4" s="1"/>
      <c r="V4" s="1"/>
      <c r="W4" s="1"/>
      <c r="X4" s="1"/>
      <c r="Y4" s="1"/>
    </row>
    <row r="5">
      <c r="A5" s="1"/>
      <c r="B5" s="1"/>
      <c r="C5" s="1"/>
      <c r="D5" s="62" t="s">
        <v>88</v>
      </c>
      <c r="E5" s="63" t="s">
        <v>83</v>
      </c>
      <c r="F5" s="61"/>
      <c r="G5" s="65"/>
      <c r="H5" s="65"/>
      <c r="I5" s="65"/>
      <c r="J5" s="65" t="s">
        <v>89</v>
      </c>
      <c r="K5" s="72"/>
      <c r="L5" s="72">
        <f>'jūsų prielaidos'!D10</f>
        <v>0.4</v>
      </c>
      <c r="M5" s="73"/>
      <c r="N5" s="73"/>
      <c r="O5" s="73"/>
      <c r="P5" s="1"/>
      <c r="Q5" s="1"/>
      <c r="R5" s="1"/>
      <c r="S5" s="1"/>
      <c r="T5" s="1"/>
      <c r="U5" s="1"/>
      <c r="V5" s="1"/>
      <c r="W5" s="1"/>
      <c r="X5" s="1"/>
      <c r="Y5" s="1"/>
    </row>
    <row r="6">
      <c r="A6" s="1"/>
      <c r="B6" s="1"/>
      <c r="C6" s="1"/>
      <c r="D6" s="62" t="s">
        <v>90</v>
      </c>
      <c r="E6" s="63" t="s">
        <v>83</v>
      </c>
      <c r="F6" s="61"/>
      <c r="G6" s="65"/>
      <c r="H6" s="65"/>
      <c r="I6" s="65"/>
      <c r="J6" s="65" t="s">
        <v>91</v>
      </c>
      <c r="K6" s="72"/>
      <c r="L6" s="72">
        <f>'jūsų prielaidos'!D11</f>
        <v>0.02</v>
      </c>
      <c r="M6" s="73"/>
      <c r="N6" s="73"/>
      <c r="O6" s="73"/>
      <c r="P6" s="74"/>
      <c r="Q6" s="74"/>
      <c r="R6" s="1"/>
      <c r="S6" s="1"/>
      <c r="T6" s="1"/>
      <c r="U6" s="1"/>
      <c r="V6" s="1"/>
      <c r="W6" s="1"/>
      <c r="X6" s="1"/>
      <c r="Y6" s="1"/>
    </row>
    <row r="7">
      <c r="A7" s="1"/>
      <c r="B7" s="1"/>
      <c r="C7" s="1"/>
      <c r="D7" s="61"/>
      <c r="E7" s="61"/>
      <c r="F7" s="61"/>
      <c r="G7" s="75"/>
      <c r="H7" s="75"/>
      <c r="I7" s="75"/>
      <c r="J7" s="75" t="s">
        <v>92</v>
      </c>
      <c r="K7" s="72"/>
      <c r="L7" s="72">
        <v>0.0048</v>
      </c>
      <c r="M7" s="72"/>
      <c r="N7" s="72"/>
      <c r="O7" s="72">
        <v>0.0</v>
      </c>
      <c r="P7" s="74"/>
      <c r="Q7" s="74"/>
      <c r="R7" s="1"/>
      <c r="S7" s="1"/>
      <c r="T7" s="1"/>
      <c r="U7" s="1"/>
      <c r="V7" s="1"/>
      <c r="W7" s="1"/>
      <c r="X7" s="1"/>
      <c r="Y7" s="1"/>
    </row>
    <row r="8">
      <c r="A8" s="2"/>
      <c r="B8" s="2"/>
      <c r="C8" s="2"/>
      <c r="D8" s="76"/>
      <c r="E8" s="76"/>
      <c r="G8" s="75"/>
      <c r="H8" s="75"/>
      <c r="I8" s="75"/>
      <c r="J8" s="75" t="s">
        <v>93</v>
      </c>
      <c r="K8" s="65"/>
      <c r="L8" s="65">
        <f>'jūsų prielaidos'!D14</f>
        <v>0</v>
      </c>
      <c r="M8" s="65"/>
      <c r="N8" s="65"/>
      <c r="O8" s="65"/>
      <c r="P8" s="74"/>
      <c r="Q8" s="74"/>
      <c r="R8" s="2"/>
      <c r="S8" s="2"/>
      <c r="T8" s="2"/>
      <c r="U8" s="2"/>
      <c r="V8" s="2"/>
      <c r="W8" s="2"/>
      <c r="X8" s="2"/>
      <c r="Y8" s="2"/>
    </row>
    <row r="9">
      <c r="A9" s="2"/>
      <c r="B9" s="2"/>
      <c r="C9" s="2"/>
      <c r="D9" s="76"/>
      <c r="E9" s="76"/>
      <c r="G9" s="75"/>
      <c r="H9" s="75"/>
      <c r="I9" s="75"/>
      <c r="J9" s="75" t="s">
        <v>94</v>
      </c>
      <c r="K9" s="65"/>
      <c r="L9" s="72">
        <f>'jūsų prielaidos'!D15</f>
        <v>0</v>
      </c>
      <c r="M9" s="65"/>
      <c r="N9" s="65"/>
      <c r="O9" s="65"/>
      <c r="P9" s="74"/>
      <c r="Q9" s="74"/>
      <c r="R9" s="2"/>
      <c r="S9" s="2"/>
      <c r="T9" s="2"/>
      <c r="U9" s="2"/>
      <c r="V9" s="2"/>
      <c r="W9" s="2"/>
      <c r="X9" s="2"/>
      <c r="Y9" s="2"/>
    </row>
    <row r="10">
      <c r="A10" s="2"/>
      <c r="B10" s="2"/>
      <c r="C10" s="2"/>
      <c r="D10" s="76" t="s">
        <v>95</v>
      </c>
      <c r="G10" s="75"/>
      <c r="H10" s="75"/>
      <c r="I10" s="75"/>
      <c r="J10" s="75" t="s">
        <v>96</v>
      </c>
      <c r="K10" s="65"/>
      <c r="L10" s="65">
        <v>0.0</v>
      </c>
      <c r="M10" s="65"/>
      <c r="N10" s="65"/>
      <c r="O10" s="65">
        <f>'jūsų prielaidos'!D13</f>
        <v>8</v>
      </c>
      <c r="P10" s="74"/>
      <c r="Q10" s="74"/>
      <c r="R10" s="2"/>
      <c r="S10" s="2"/>
      <c r="T10" s="2"/>
      <c r="U10" s="2"/>
      <c r="V10" s="2"/>
      <c r="W10" s="2"/>
      <c r="X10" s="2"/>
      <c r="Y10" s="2"/>
    </row>
    <row r="11">
      <c r="A11" s="1"/>
      <c r="B11" s="1"/>
      <c r="C11" s="1"/>
      <c r="G11" s="77"/>
      <c r="H11" s="77"/>
      <c r="I11" s="77"/>
      <c r="J11" s="77" t="s">
        <v>97</v>
      </c>
      <c r="K11" s="78"/>
      <c r="L11" s="78"/>
      <c r="M11" s="78"/>
      <c r="N11" s="78"/>
      <c r="O11" s="78">
        <f>'jūsų prielaidos'!D17</f>
        <v>12</v>
      </c>
      <c r="P11" s="74"/>
      <c r="Q11" s="74"/>
      <c r="R11" s="1"/>
      <c r="S11" s="1"/>
      <c r="T11" s="1"/>
      <c r="U11" s="1"/>
      <c r="V11" s="1"/>
      <c r="W11" s="1"/>
      <c r="X11" s="1"/>
      <c r="Y11" s="1"/>
    </row>
    <row r="12">
      <c r="A12" s="1"/>
      <c r="B12" s="1"/>
      <c r="C12" s="1"/>
      <c r="G12" s="77"/>
      <c r="H12" s="77"/>
      <c r="I12" s="77"/>
      <c r="J12" s="77" t="s">
        <v>98</v>
      </c>
      <c r="K12" s="78"/>
      <c r="L12" s="78">
        <f>'jūsų prielaidos'!D7</f>
        <v>17.4</v>
      </c>
      <c r="M12" s="79"/>
      <c r="N12" s="79"/>
      <c r="O12" s="79"/>
      <c r="P12" s="74"/>
      <c r="Q12" s="74"/>
      <c r="R12" s="1"/>
      <c r="S12" s="1"/>
      <c r="T12" s="1"/>
      <c r="U12" s="1"/>
      <c r="V12" s="1"/>
      <c r="W12" s="1"/>
      <c r="X12" s="1"/>
      <c r="Y12" s="1"/>
    </row>
    <row r="13">
      <c r="A13" s="1"/>
      <c r="B13" s="1"/>
      <c r="C13" s="1"/>
      <c r="G13" s="77"/>
      <c r="H13" s="77"/>
      <c r="I13" s="77"/>
      <c r="J13" s="77" t="s">
        <v>99</v>
      </c>
      <c r="K13" s="78"/>
      <c r="L13" s="78">
        <f>'jūsų prielaidos'!D19</f>
        <v>420</v>
      </c>
      <c r="M13" s="78"/>
      <c r="N13" s="78"/>
      <c r="O13" s="78">
        <f>'jūsų prielaidos'!D20</f>
        <v>420</v>
      </c>
      <c r="P13" s="74"/>
      <c r="Q13" s="74"/>
      <c r="R13" s="1"/>
      <c r="S13" s="1"/>
      <c r="T13" s="1"/>
      <c r="U13" s="1"/>
      <c r="V13" s="1"/>
      <c r="W13" s="1"/>
      <c r="X13" s="1"/>
      <c r="Y13" s="1"/>
    </row>
    <row r="14">
      <c r="A14" s="1"/>
      <c r="B14" s="1"/>
      <c r="C14" s="1"/>
      <c r="G14" s="77"/>
      <c r="H14" s="77"/>
      <c r="I14" s="77"/>
      <c r="J14" s="77" t="s">
        <v>100</v>
      </c>
      <c r="K14" s="78"/>
      <c r="L14" s="78">
        <f>'jūsų prielaidos'!D22</f>
        <v>420</v>
      </c>
      <c r="M14" s="78"/>
      <c r="N14" s="78"/>
      <c r="O14" s="78">
        <f>'jūsų prielaidos'!D23</f>
        <v>420</v>
      </c>
      <c r="P14" s="74"/>
      <c r="Q14" s="74"/>
      <c r="R14" s="61"/>
      <c r="S14" s="61"/>
      <c r="T14" s="61"/>
      <c r="U14" s="61"/>
      <c r="V14" s="61"/>
      <c r="W14" s="61"/>
      <c r="X14" s="61"/>
      <c r="Y14" s="1"/>
    </row>
    <row r="15">
      <c r="A15" s="1"/>
      <c r="B15" s="1"/>
      <c r="C15" s="1"/>
      <c r="G15" s="78"/>
      <c r="H15" s="78"/>
      <c r="I15" s="78"/>
      <c r="J15" s="78" t="s">
        <v>101</v>
      </c>
      <c r="K15" s="80"/>
      <c r="L15" s="80">
        <f>'jūsų prielaidos'!D25</f>
        <v>0</v>
      </c>
      <c r="M15" s="81"/>
      <c r="N15" s="81"/>
      <c r="O15" s="81"/>
      <c r="P15" s="74"/>
      <c r="Q15" s="74"/>
      <c r="R15" s="1"/>
      <c r="S15" s="1"/>
      <c r="T15" s="1"/>
      <c r="U15" s="1"/>
      <c r="V15" s="1"/>
      <c r="W15" s="1"/>
      <c r="X15" s="1"/>
      <c r="Y15" s="1"/>
    </row>
    <row r="16">
      <c r="A16" s="1"/>
      <c r="B16" s="1">
        <f>1*L4+1</f>
        <v>1.1416</v>
      </c>
      <c r="C16" s="1">
        <f>1*O4+1</f>
        <v>1.1459</v>
      </c>
      <c r="G16" s="1"/>
      <c r="H16" s="1"/>
      <c r="I16" s="1"/>
      <c r="J16" s="1"/>
      <c r="K16" s="74"/>
      <c r="L16" s="74"/>
      <c r="M16" s="74"/>
      <c r="N16" s="74"/>
      <c r="O16" s="74"/>
      <c r="P16" s="74"/>
      <c r="Q16" s="74"/>
      <c r="R16" s="1"/>
      <c r="S16" s="1"/>
      <c r="T16" s="1"/>
      <c r="U16" s="1"/>
      <c r="V16" s="1"/>
      <c r="W16" s="1"/>
      <c r="X16" s="1"/>
      <c r="Y16" s="1"/>
    </row>
    <row r="17" ht="14.25" customHeight="1">
      <c r="A17" s="82"/>
      <c r="B17" s="82"/>
      <c r="C17" s="82"/>
      <c r="D17" s="83"/>
      <c r="E17" s="82"/>
      <c r="F17" s="82"/>
      <c r="G17" s="82"/>
      <c r="H17" s="82"/>
      <c r="I17" s="82"/>
      <c r="J17" s="82"/>
      <c r="K17" s="82"/>
      <c r="L17" s="82"/>
      <c r="M17" s="82"/>
      <c r="N17" s="82"/>
      <c r="O17" s="82"/>
      <c r="P17" s="82"/>
      <c r="Q17" s="82"/>
      <c r="R17" s="82"/>
      <c r="S17" s="82"/>
      <c r="T17" s="82"/>
      <c r="U17" s="82"/>
      <c r="V17" s="82"/>
      <c r="W17" s="82"/>
      <c r="X17" s="82"/>
      <c r="Y17" s="82"/>
    </row>
    <row r="18">
      <c r="A18" s="84"/>
      <c r="B18" s="1"/>
      <c r="C18" s="1"/>
      <c r="D18" s="62" t="s">
        <v>84</v>
      </c>
      <c r="E18" s="61"/>
      <c r="F18" s="61"/>
      <c r="G18" s="61"/>
      <c r="H18" s="61"/>
      <c r="I18" s="61"/>
      <c r="J18" s="61"/>
      <c r="K18" s="61"/>
      <c r="L18" s="61"/>
      <c r="M18" s="61"/>
      <c r="N18" s="61"/>
      <c r="O18" s="61"/>
      <c r="P18" s="1"/>
      <c r="Q18" s="1"/>
      <c r="R18" s="1"/>
      <c r="S18" s="1"/>
      <c r="T18" s="1"/>
      <c r="U18" s="1"/>
      <c r="V18" s="1"/>
      <c r="W18" s="1"/>
      <c r="X18" s="1"/>
      <c r="Y18" s="84"/>
    </row>
    <row r="19" ht="16.5" customHeight="1">
      <c r="A19" s="84"/>
      <c r="B19" s="1"/>
      <c r="C19" s="1"/>
      <c r="D19" s="67"/>
      <c r="E19" s="61"/>
      <c r="F19" s="61"/>
      <c r="G19" s="61"/>
      <c r="H19" s="61"/>
      <c r="I19" s="61"/>
      <c r="J19" s="61"/>
      <c r="K19" s="61"/>
      <c r="L19" s="61"/>
      <c r="M19" s="61"/>
      <c r="N19" s="61"/>
      <c r="O19" s="61"/>
      <c r="P19" s="1"/>
      <c r="Q19" s="1"/>
      <c r="R19" s="1"/>
      <c r="S19" s="1"/>
      <c r="T19" s="1"/>
      <c r="U19" s="1"/>
      <c r="V19" s="1"/>
      <c r="W19" s="1"/>
      <c r="X19" s="1"/>
      <c r="Y19" s="84"/>
    </row>
    <row r="20">
      <c r="A20" s="84"/>
      <c r="B20" s="2"/>
      <c r="C20" s="2"/>
      <c r="D20" s="67" t="s">
        <v>102</v>
      </c>
      <c r="E20" s="67" t="s">
        <v>103</v>
      </c>
      <c r="F20" s="67" t="s">
        <v>104</v>
      </c>
      <c r="G20" s="67"/>
      <c r="H20" s="67"/>
      <c r="I20" s="67" t="s">
        <v>105</v>
      </c>
      <c r="J20" s="67" t="s">
        <v>106</v>
      </c>
      <c r="K20" s="67" t="s">
        <v>94</v>
      </c>
      <c r="L20" s="67" t="s">
        <v>107</v>
      </c>
      <c r="M20" s="67"/>
      <c r="N20" s="67"/>
      <c r="O20" s="67" t="s">
        <v>108</v>
      </c>
      <c r="P20" s="67" t="s">
        <v>109</v>
      </c>
      <c r="Q20" s="67" t="s">
        <v>110</v>
      </c>
      <c r="R20" s="67" t="s">
        <v>111</v>
      </c>
      <c r="S20" s="67"/>
      <c r="T20" s="67"/>
      <c r="U20" s="67" t="s">
        <v>112</v>
      </c>
      <c r="V20" s="67" t="s">
        <v>113</v>
      </c>
      <c r="W20" s="67" t="s">
        <v>114</v>
      </c>
      <c r="X20" s="67" t="s">
        <v>115</v>
      </c>
      <c r="Y20" s="84"/>
    </row>
    <row r="21">
      <c r="A21" s="84"/>
      <c r="B21" s="1"/>
      <c r="C21" s="1"/>
      <c r="D21" s="67">
        <v>1.0</v>
      </c>
      <c r="E21" s="61">
        <f t="shared" ref="E21:E23" si="1">$L$13</f>
        <v>420</v>
      </c>
      <c r="F21" s="61">
        <v>0.0</v>
      </c>
      <c r="G21" s="85">
        <v>0.0</v>
      </c>
      <c r="H21" s="61">
        <v>0.0</v>
      </c>
      <c r="I21" s="61">
        <f t="shared" ref="I21:I50" si="2">$L$8</f>
        <v>0</v>
      </c>
      <c r="J21" s="61">
        <f t="shared" ref="J21:J23" si="3">(F21+E21)*$L$5</f>
        <v>168</v>
      </c>
      <c r="K21" s="86">
        <f t="shared" ref="K21:K50" si="4">E21*$L$9</f>
        <v>0</v>
      </c>
      <c r="L21" s="86">
        <f t="shared" ref="L21:L50" si="5">MAX(M21:N21)</f>
        <v>17.4</v>
      </c>
      <c r="M21" s="86">
        <f t="shared" ref="M21:M50" si="6">$L$12</f>
        <v>17.4</v>
      </c>
      <c r="N21" s="86">
        <f t="shared" ref="N21:N50" si="7">O21*$L$7</f>
        <v>1.38087936</v>
      </c>
      <c r="O21" s="86">
        <f>(E21+F21-I21-J21-K21)*$B$16</f>
        <v>287.6832</v>
      </c>
      <c r="P21" s="87">
        <f>E21+F21</f>
        <v>420</v>
      </c>
      <c r="Q21" s="87">
        <f t="shared" ref="Q21:Q50" si="8">O21-P21</f>
        <v>-132.3168</v>
      </c>
      <c r="R21" s="86">
        <f t="shared" ref="R21:R30" si="9">MAX(S21:T21)</f>
        <v>0</v>
      </c>
      <c r="S21" s="61">
        <v>0.0</v>
      </c>
      <c r="T21" s="88">
        <f t="shared" ref="T21:T50" si="10">Q21*0.15</f>
        <v>-19.84752</v>
      </c>
      <c r="U21" s="1">
        <f t="shared" ref="U21:U50" si="11">F21</f>
        <v>0</v>
      </c>
      <c r="V21" s="61">
        <v>0.0</v>
      </c>
      <c r="W21" s="87">
        <f>O21-R21-U21</f>
        <v>287.6832</v>
      </c>
      <c r="X21" s="89"/>
      <c r="Y21" s="84"/>
    </row>
    <row r="22">
      <c r="A22" s="84"/>
      <c r="B22" s="1"/>
      <c r="C22" s="1"/>
      <c r="D22" s="67">
        <v>2.0</v>
      </c>
      <c r="E22" s="61">
        <f t="shared" si="1"/>
        <v>420</v>
      </c>
      <c r="F22" s="61">
        <v>0.0</v>
      </c>
      <c r="G22" s="90">
        <f t="shared" ref="G22:G50" si="12">E22*0.2-$L$15</f>
        <v>84</v>
      </c>
      <c r="H22" s="61">
        <f t="shared" ref="H22:H50" si="13">300-$L$15</f>
        <v>300</v>
      </c>
      <c r="I22" s="61">
        <f t="shared" si="2"/>
        <v>0</v>
      </c>
      <c r="J22" s="61">
        <f t="shared" si="3"/>
        <v>168</v>
      </c>
      <c r="K22" s="86">
        <f t="shared" si="4"/>
        <v>0</v>
      </c>
      <c r="L22" s="86">
        <f t="shared" si="5"/>
        <v>17.4</v>
      </c>
      <c r="M22" s="86">
        <f t="shared" si="6"/>
        <v>17.4</v>
      </c>
      <c r="N22" s="86">
        <f t="shared" si="7"/>
        <v>2.861944805</v>
      </c>
      <c r="O22" s="86">
        <f t="shared" ref="O22:O50" si="14">(E22+F22+O21-I22-J22-L21-K22)*$B$16</f>
        <v>596.2385011</v>
      </c>
      <c r="P22" s="87">
        <f t="shared" ref="P22:P50" si="15">P21+E22+F22</f>
        <v>840</v>
      </c>
      <c r="Q22" s="87">
        <f t="shared" si="8"/>
        <v>-243.7614989</v>
      </c>
      <c r="R22" s="86">
        <f t="shared" si="9"/>
        <v>0</v>
      </c>
      <c r="S22" s="61">
        <v>0.0</v>
      </c>
      <c r="T22" s="88">
        <f t="shared" si="10"/>
        <v>-36.56422483</v>
      </c>
      <c r="U22" s="1">
        <f t="shared" si="11"/>
        <v>0</v>
      </c>
      <c r="V22" s="1">
        <f t="shared" ref="V22:V50" si="16">U22+V21</f>
        <v>0</v>
      </c>
      <c r="W22" s="87">
        <f t="shared" ref="W22:W50" si="17">O22-R22-V22</f>
        <v>596.2385011</v>
      </c>
      <c r="X22" s="89"/>
      <c r="Y22" s="84"/>
    </row>
    <row r="23">
      <c r="A23" s="84"/>
      <c r="B23" s="1"/>
      <c r="C23" s="1"/>
      <c r="D23" s="67">
        <v>3.0</v>
      </c>
      <c r="E23" s="61">
        <f t="shared" si="1"/>
        <v>420</v>
      </c>
      <c r="F23" s="61">
        <v>0.0</v>
      </c>
      <c r="G23" s="90">
        <f t="shared" si="12"/>
        <v>84</v>
      </c>
      <c r="H23" s="61">
        <f t="shared" si="13"/>
        <v>300</v>
      </c>
      <c r="I23" s="61">
        <f t="shared" si="2"/>
        <v>0</v>
      </c>
      <c r="J23" s="61">
        <f t="shared" si="3"/>
        <v>168</v>
      </c>
      <c r="K23" s="86">
        <f t="shared" si="4"/>
        <v>0</v>
      </c>
      <c r="L23" s="86">
        <f t="shared" si="5"/>
        <v>17.4</v>
      </c>
      <c r="M23" s="86">
        <f t="shared" si="6"/>
        <v>17.4</v>
      </c>
      <c r="N23" s="86">
        <f t="shared" si="7"/>
        <v>4.552729118</v>
      </c>
      <c r="O23" s="86">
        <f t="shared" si="14"/>
        <v>948.4852329</v>
      </c>
      <c r="P23" s="87">
        <f t="shared" si="15"/>
        <v>1260</v>
      </c>
      <c r="Q23" s="87">
        <f t="shared" si="8"/>
        <v>-311.5147671</v>
      </c>
      <c r="R23" s="86">
        <f t="shared" si="9"/>
        <v>0</v>
      </c>
      <c r="S23" s="61">
        <v>0.0</v>
      </c>
      <c r="T23" s="88">
        <f t="shared" si="10"/>
        <v>-46.72721507</v>
      </c>
      <c r="U23" s="1">
        <f t="shared" si="11"/>
        <v>0</v>
      </c>
      <c r="V23" s="1">
        <f t="shared" si="16"/>
        <v>0</v>
      </c>
      <c r="W23" s="87">
        <f t="shared" si="17"/>
        <v>948.4852329</v>
      </c>
      <c r="X23" s="89"/>
      <c r="Y23" s="84"/>
    </row>
    <row r="24">
      <c r="A24" s="84"/>
      <c r="B24" s="1"/>
      <c r="C24" s="1"/>
      <c r="D24" s="67">
        <v>4.0</v>
      </c>
      <c r="E24" s="61">
        <f t="shared" ref="E24:E50" si="18">$L$14</f>
        <v>420</v>
      </c>
      <c r="F24" s="61">
        <v>0.0</v>
      </c>
      <c r="G24" s="90">
        <f t="shared" si="12"/>
        <v>84</v>
      </c>
      <c r="H24" s="61">
        <f t="shared" si="13"/>
        <v>300</v>
      </c>
      <c r="I24" s="61">
        <f t="shared" si="2"/>
        <v>0</v>
      </c>
      <c r="J24" s="61">
        <f t="shared" ref="J24:J50" si="19">(F24+E24)*$L$6</f>
        <v>8.4</v>
      </c>
      <c r="K24" s="86">
        <f t="shared" si="4"/>
        <v>0</v>
      </c>
      <c r="L24" s="86">
        <f t="shared" si="5"/>
        <v>17.4</v>
      </c>
      <c r="M24" s="86">
        <f t="shared" si="6"/>
        <v>17.4</v>
      </c>
      <c r="N24" s="86">
        <f t="shared" si="7"/>
        <v>7.357485417</v>
      </c>
      <c r="O24" s="86">
        <f t="shared" si="14"/>
        <v>1532.809462</v>
      </c>
      <c r="P24" s="87">
        <f t="shared" si="15"/>
        <v>1680</v>
      </c>
      <c r="Q24" s="87">
        <f t="shared" si="8"/>
        <v>-147.1905381</v>
      </c>
      <c r="R24" s="86">
        <f t="shared" si="9"/>
        <v>0</v>
      </c>
      <c r="S24" s="61">
        <v>0.0</v>
      </c>
      <c r="T24" s="88">
        <f t="shared" si="10"/>
        <v>-22.07858072</v>
      </c>
      <c r="U24" s="1">
        <f t="shared" si="11"/>
        <v>0</v>
      </c>
      <c r="V24" s="1">
        <f t="shared" si="16"/>
        <v>0</v>
      </c>
      <c r="W24" s="87">
        <f t="shared" si="17"/>
        <v>1532.809462</v>
      </c>
      <c r="X24" s="89"/>
      <c r="Y24" s="84"/>
    </row>
    <row r="25">
      <c r="A25" s="84"/>
      <c r="B25" s="1"/>
      <c r="C25" s="1"/>
      <c r="D25" s="67">
        <v>5.0</v>
      </c>
      <c r="E25" s="61">
        <f t="shared" si="18"/>
        <v>420</v>
      </c>
      <c r="F25" s="61">
        <v>0.0</v>
      </c>
      <c r="G25" s="90">
        <f t="shared" si="12"/>
        <v>84</v>
      </c>
      <c r="H25" s="61">
        <f t="shared" si="13"/>
        <v>300</v>
      </c>
      <c r="I25" s="61">
        <f t="shared" si="2"/>
        <v>0</v>
      </c>
      <c r="J25" s="61">
        <f t="shared" si="19"/>
        <v>8.4</v>
      </c>
      <c r="K25" s="86">
        <f t="shared" si="4"/>
        <v>0</v>
      </c>
      <c r="L25" s="86">
        <f t="shared" si="5"/>
        <v>17.4</v>
      </c>
      <c r="M25" s="86">
        <f t="shared" si="6"/>
        <v>17.4</v>
      </c>
      <c r="N25" s="86">
        <f t="shared" si="7"/>
        <v>10.55939521</v>
      </c>
      <c r="O25" s="86">
        <f t="shared" si="14"/>
        <v>2199.874002</v>
      </c>
      <c r="P25" s="87">
        <f t="shared" si="15"/>
        <v>2100</v>
      </c>
      <c r="Q25" s="87">
        <f t="shared" si="8"/>
        <v>99.87400165</v>
      </c>
      <c r="R25" s="86">
        <f t="shared" si="9"/>
        <v>14.98110025</v>
      </c>
      <c r="S25" s="61">
        <v>0.0</v>
      </c>
      <c r="T25" s="88">
        <f t="shared" si="10"/>
        <v>14.98110025</v>
      </c>
      <c r="U25" s="1">
        <f t="shared" si="11"/>
        <v>0</v>
      </c>
      <c r="V25" s="1">
        <f t="shared" si="16"/>
        <v>0</v>
      </c>
      <c r="W25" s="87">
        <f t="shared" si="17"/>
        <v>2184.892901</v>
      </c>
      <c r="X25" s="89"/>
      <c r="Y25" s="84"/>
    </row>
    <row r="26">
      <c r="A26" s="84"/>
      <c r="B26" s="1"/>
      <c r="C26" s="1"/>
      <c r="D26" s="67">
        <v>6.0</v>
      </c>
      <c r="E26" s="61">
        <f t="shared" si="18"/>
        <v>420</v>
      </c>
      <c r="F26" s="61">
        <v>0.0</v>
      </c>
      <c r="G26" s="90">
        <f t="shared" si="12"/>
        <v>84</v>
      </c>
      <c r="H26" s="61">
        <f t="shared" si="13"/>
        <v>300</v>
      </c>
      <c r="I26" s="61">
        <f t="shared" si="2"/>
        <v>0</v>
      </c>
      <c r="J26" s="61">
        <f t="shared" si="19"/>
        <v>8.4</v>
      </c>
      <c r="K26" s="86">
        <f t="shared" si="4"/>
        <v>0</v>
      </c>
      <c r="L26" s="86">
        <f t="shared" si="5"/>
        <v>17.4</v>
      </c>
      <c r="M26" s="86">
        <f t="shared" si="6"/>
        <v>17.4</v>
      </c>
      <c r="N26" s="86">
        <f t="shared" si="7"/>
        <v>14.21469543</v>
      </c>
      <c r="O26" s="86">
        <f t="shared" si="14"/>
        <v>2961.39488</v>
      </c>
      <c r="P26" s="87">
        <f t="shared" si="15"/>
        <v>2520</v>
      </c>
      <c r="Q26" s="87">
        <f t="shared" si="8"/>
        <v>441.3948803</v>
      </c>
      <c r="R26" s="86">
        <f t="shared" si="9"/>
        <v>66.20923204</v>
      </c>
      <c r="S26" s="61">
        <v>0.0</v>
      </c>
      <c r="T26" s="88">
        <f t="shared" si="10"/>
        <v>66.20923204</v>
      </c>
      <c r="U26" s="1">
        <f t="shared" si="11"/>
        <v>0</v>
      </c>
      <c r="V26" s="1">
        <f t="shared" si="16"/>
        <v>0</v>
      </c>
      <c r="W26" s="87">
        <f t="shared" si="17"/>
        <v>2895.185648</v>
      </c>
      <c r="X26" s="89"/>
      <c r="Y26" s="84"/>
    </row>
    <row r="27">
      <c r="A27" s="84"/>
      <c r="B27" s="1"/>
      <c r="C27" s="1"/>
      <c r="D27" s="67">
        <v>7.0</v>
      </c>
      <c r="E27" s="61">
        <f t="shared" si="18"/>
        <v>420</v>
      </c>
      <c r="F27" s="61">
        <v>0.0</v>
      </c>
      <c r="G27" s="90">
        <f t="shared" si="12"/>
        <v>84</v>
      </c>
      <c r="H27" s="61">
        <f t="shared" si="13"/>
        <v>300</v>
      </c>
      <c r="I27" s="61">
        <f t="shared" si="2"/>
        <v>0</v>
      </c>
      <c r="J27" s="61">
        <f t="shared" si="19"/>
        <v>8.4</v>
      </c>
      <c r="K27" s="86">
        <f t="shared" si="4"/>
        <v>0</v>
      </c>
      <c r="L27" s="86">
        <f t="shared" si="5"/>
        <v>18.38758615</v>
      </c>
      <c r="M27" s="86">
        <f t="shared" si="6"/>
        <v>17.4</v>
      </c>
      <c r="N27" s="86">
        <f t="shared" si="7"/>
        <v>18.38758615</v>
      </c>
      <c r="O27" s="86">
        <f t="shared" si="14"/>
        <v>3830.747115</v>
      </c>
      <c r="P27" s="87">
        <f t="shared" si="15"/>
        <v>2940</v>
      </c>
      <c r="Q27" s="87">
        <f t="shared" si="8"/>
        <v>890.7471153</v>
      </c>
      <c r="R27" s="86">
        <f t="shared" si="9"/>
        <v>133.6120673</v>
      </c>
      <c r="S27" s="61">
        <v>0.0</v>
      </c>
      <c r="T27" s="88">
        <f t="shared" si="10"/>
        <v>133.6120673</v>
      </c>
      <c r="U27" s="1">
        <f t="shared" si="11"/>
        <v>0</v>
      </c>
      <c r="V27" s="1">
        <f t="shared" si="16"/>
        <v>0</v>
      </c>
      <c r="W27" s="87">
        <f t="shared" si="17"/>
        <v>3697.135048</v>
      </c>
      <c r="X27" s="89"/>
      <c r="Y27" s="84"/>
    </row>
    <row r="28">
      <c r="A28" s="84"/>
      <c r="B28" s="1"/>
      <c r="C28" s="1"/>
      <c r="D28" s="67">
        <v>8.0</v>
      </c>
      <c r="E28" s="61">
        <f t="shared" si="18"/>
        <v>420</v>
      </c>
      <c r="F28" s="61">
        <v>0.0</v>
      </c>
      <c r="G28" s="90">
        <f t="shared" si="12"/>
        <v>84</v>
      </c>
      <c r="H28" s="61">
        <f t="shared" si="13"/>
        <v>300</v>
      </c>
      <c r="I28" s="61">
        <f t="shared" si="2"/>
        <v>0</v>
      </c>
      <c r="J28" s="61">
        <f t="shared" si="19"/>
        <v>8.4</v>
      </c>
      <c r="K28" s="86">
        <f t="shared" si="4"/>
        <v>0</v>
      </c>
      <c r="L28" s="86">
        <f t="shared" si="5"/>
        <v>23.14594655</v>
      </c>
      <c r="M28" s="86">
        <f t="shared" si="6"/>
        <v>17.4</v>
      </c>
      <c r="N28" s="86">
        <f t="shared" si="7"/>
        <v>23.14594655</v>
      </c>
      <c r="O28" s="86">
        <f t="shared" si="14"/>
        <v>4822.072199</v>
      </c>
      <c r="P28" s="87">
        <f t="shared" si="15"/>
        <v>3360</v>
      </c>
      <c r="Q28" s="87">
        <f t="shared" si="8"/>
        <v>1462.072199</v>
      </c>
      <c r="R28" s="86">
        <f t="shared" si="9"/>
        <v>219.3108298</v>
      </c>
      <c r="S28" s="61">
        <v>0.0</v>
      </c>
      <c r="T28" s="88">
        <f t="shared" si="10"/>
        <v>219.3108298</v>
      </c>
      <c r="U28" s="1">
        <f t="shared" si="11"/>
        <v>0</v>
      </c>
      <c r="V28" s="1">
        <f t="shared" si="16"/>
        <v>0</v>
      </c>
      <c r="W28" s="87">
        <f t="shared" si="17"/>
        <v>4602.761369</v>
      </c>
      <c r="X28" s="89"/>
      <c r="Y28" s="84"/>
    </row>
    <row r="29">
      <c r="A29" s="84"/>
      <c r="B29" s="1"/>
      <c r="C29" s="1"/>
      <c r="D29" s="67">
        <v>9.0</v>
      </c>
      <c r="E29" s="61">
        <f t="shared" si="18"/>
        <v>420</v>
      </c>
      <c r="F29" s="61">
        <v>0.0</v>
      </c>
      <c r="G29" s="90">
        <f t="shared" si="12"/>
        <v>84</v>
      </c>
      <c r="H29" s="61">
        <f t="shared" si="13"/>
        <v>300</v>
      </c>
      <c r="I29" s="61">
        <f t="shared" si="2"/>
        <v>0</v>
      </c>
      <c r="J29" s="61">
        <f t="shared" si="19"/>
        <v>8.4</v>
      </c>
      <c r="K29" s="86">
        <f t="shared" si="4"/>
        <v>0</v>
      </c>
      <c r="L29" s="86">
        <f t="shared" si="5"/>
        <v>28.55201649</v>
      </c>
      <c r="M29" s="86">
        <f t="shared" si="6"/>
        <v>17.4</v>
      </c>
      <c r="N29" s="86">
        <f t="shared" si="7"/>
        <v>28.55201649</v>
      </c>
      <c r="O29" s="86">
        <f t="shared" si="14"/>
        <v>5948.336769</v>
      </c>
      <c r="P29" s="87">
        <f t="shared" si="15"/>
        <v>3780</v>
      </c>
      <c r="Q29" s="87">
        <f t="shared" si="8"/>
        <v>2168.336769</v>
      </c>
      <c r="R29" s="86">
        <f t="shared" si="9"/>
        <v>325.2505154</v>
      </c>
      <c r="S29" s="61">
        <v>0.0</v>
      </c>
      <c r="T29" s="88">
        <f t="shared" si="10"/>
        <v>325.2505154</v>
      </c>
      <c r="U29" s="1">
        <f t="shared" si="11"/>
        <v>0</v>
      </c>
      <c r="V29" s="1">
        <f t="shared" si="16"/>
        <v>0</v>
      </c>
      <c r="W29" s="87">
        <f t="shared" si="17"/>
        <v>5623.086254</v>
      </c>
      <c r="X29" s="89"/>
      <c r="Y29" s="84"/>
    </row>
    <row r="30">
      <c r="A30" s="84"/>
      <c r="B30" s="1"/>
      <c r="C30" s="1"/>
      <c r="D30" s="67">
        <v>10.0</v>
      </c>
      <c r="E30" s="61">
        <f t="shared" si="18"/>
        <v>420</v>
      </c>
      <c r="F30" s="61">
        <v>0.0</v>
      </c>
      <c r="G30" s="90">
        <f t="shared" si="12"/>
        <v>84</v>
      </c>
      <c r="H30" s="61">
        <f t="shared" si="13"/>
        <v>300</v>
      </c>
      <c r="I30" s="61">
        <f t="shared" si="2"/>
        <v>0</v>
      </c>
      <c r="J30" s="61">
        <f t="shared" si="19"/>
        <v>8.4</v>
      </c>
      <c r="K30" s="86">
        <f t="shared" si="4"/>
        <v>0</v>
      </c>
      <c r="L30" s="86">
        <f t="shared" si="5"/>
        <v>34.6939624</v>
      </c>
      <c r="M30" s="86">
        <f t="shared" si="6"/>
        <v>17.4</v>
      </c>
      <c r="N30" s="86">
        <f t="shared" si="7"/>
        <v>34.6939624</v>
      </c>
      <c r="O30" s="86">
        <f t="shared" si="14"/>
        <v>7227.908834</v>
      </c>
      <c r="P30" s="87">
        <f t="shared" si="15"/>
        <v>4200</v>
      </c>
      <c r="Q30" s="87">
        <f t="shared" si="8"/>
        <v>3027.908834</v>
      </c>
      <c r="R30" s="86">
        <f t="shared" si="9"/>
        <v>454.1863251</v>
      </c>
      <c r="S30" s="61">
        <v>0.0</v>
      </c>
      <c r="T30" s="88">
        <f t="shared" si="10"/>
        <v>454.1863251</v>
      </c>
      <c r="U30" s="1">
        <f t="shared" si="11"/>
        <v>0</v>
      </c>
      <c r="V30" s="1">
        <f t="shared" si="16"/>
        <v>0</v>
      </c>
      <c r="W30" s="87">
        <f t="shared" si="17"/>
        <v>6773.722509</v>
      </c>
      <c r="X30" s="89"/>
      <c r="Y30" s="84"/>
    </row>
    <row r="31">
      <c r="A31" s="84"/>
      <c r="B31" s="1"/>
      <c r="C31" s="1"/>
      <c r="D31" s="67">
        <v>11.0</v>
      </c>
      <c r="E31" s="61">
        <f t="shared" si="18"/>
        <v>420</v>
      </c>
      <c r="F31" s="61">
        <v>0.0</v>
      </c>
      <c r="G31" s="90">
        <f t="shared" si="12"/>
        <v>84</v>
      </c>
      <c r="H31" s="61">
        <f t="shared" si="13"/>
        <v>300</v>
      </c>
      <c r="I31" s="61">
        <f t="shared" si="2"/>
        <v>0</v>
      </c>
      <c r="J31" s="61">
        <f t="shared" si="19"/>
        <v>8.4</v>
      </c>
      <c r="K31" s="86">
        <f t="shared" si="4"/>
        <v>0</v>
      </c>
      <c r="L31" s="86">
        <f t="shared" si="5"/>
        <v>41.67195195</v>
      </c>
      <c r="M31" s="86">
        <f t="shared" si="6"/>
        <v>17.4</v>
      </c>
      <c r="N31" s="86">
        <f t="shared" si="7"/>
        <v>41.67195195</v>
      </c>
      <c r="O31" s="86">
        <f t="shared" si="14"/>
        <v>8681.656657</v>
      </c>
      <c r="P31" s="87">
        <f t="shared" si="15"/>
        <v>4620</v>
      </c>
      <c r="Q31" s="87">
        <f t="shared" si="8"/>
        <v>4061.656657</v>
      </c>
      <c r="R31" s="86">
        <v>0.0</v>
      </c>
      <c r="S31" s="61">
        <v>0.0</v>
      </c>
      <c r="T31" s="88">
        <f t="shared" si="10"/>
        <v>609.2484986</v>
      </c>
      <c r="U31" s="1">
        <f t="shared" si="11"/>
        <v>0</v>
      </c>
      <c r="V31" s="1">
        <f t="shared" si="16"/>
        <v>0</v>
      </c>
      <c r="W31" s="87">
        <f t="shared" si="17"/>
        <v>8681.656657</v>
      </c>
      <c r="X31" s="87">
        <f t="shared" ref="X31:X50" si="20">O31</f>
        <v>8681.656657</v>
      </c>
      <c r="Y31" s="84"/>
    </row>
    <row r="32">
      <c r="A32" s="84"/>
      <c r="B32" s="1"/>
      <c r="C32" s="1"/>
      <c r="D32" s="67">
        <v>12.0</v>
      </c>
      <c r="E32" s="61">
        <f t="shared" si="18"/>
        <v>420</v>
      </c>
      <c r="F32" s="61">
        <v>0.0</v>
      </c>
      <c r="G32" s="90">
        <f t="shared" si="12"/>
        <v>84</v>
      </c>
      <c r="H32" s="61">
        <f t="shared" si="13"/>
        <v>300</v>
      </c>
      <c r="I32" s="61">
        <f t="shared" si="2"/>
        <v>0</v>
      </c>
      <c r="J32" s="61">
        <f t="shared" si="19"/>
        <v>8.4</v>
      </c>
      <c r="K32" s="86">
        <f t="shared" si="4"/>
        <v>0</v>
      </c>
      <c r="L32" s="86">
        <f t="shared" si="5"/>
        <v>49.59978768</v>
      </c>
      <c r="M32" s="86">
        <f t="shared" si="6"/>
        <v>17.4</v>
      </c>
      <c r="N32" s="86">
        <f t="shared" si="7"/>
        <v>49.59978768</v>
      </c>
      <c r="O32" s="86">
        <f t="shared" si="14"/>
        <v>10333.2891</v>
      </c>
      <c r="P32" s="87">
        <f t="shared" si="15"/>
        <v>5040</v>
      </c>
      <c r="Q32" s="87">
        <f t="shared" si="8"/>
        <v>5293.289099</v>
      </c>
      <c r="R32" s="86">
        <v>0.0</v>
      </c>
      <c r="S32" s="61">
        <v>0.0</v>
      </c>
      <c r="T32" s="88">
        <f t="shared" si="10"/>
        <v>793.9933649</v>
      </c>
      <c r="U32" s="1">
        <f t="shared" si="11"/>
        <v>0</v>
      </c>
      <c r="V32" s="1">
        <f t="shared" si="16"/>
        <v>0</v>
      </c>
      <c r="W32" s="87">
        <f t="shared" si="17"/>
        <v>10333.2891</v>
      </c>
      <c r="X32" s="87">
        <f t="shared" si="20"/>
        <v>10333.2891</v>
      </c>
      <c r="Y32" s="84"/>
    </row>
    <row r="33">
      <c r="A33" s="84"/>
      <c r="B33" s="1"/>
      <c r="C33" s="1"/>
      <c r="D33" s="67">
        <v>13.0</v>
      </c>
      <c r="E33" s="61">
        <f t="shared" si="18"/>
        <v>420</v>
      </c>
      <c r="F33" s="61">
        <v>0.0</v>
      </c>
      <c r="G33" s="90">
        <f t="shared" si="12"/>
        <v>84</v>
      </c>
      <c r="H33" s="61">
        <f t="shared" si="13"/>
        <v>300</v>
      </c>
      <c r="I33" s="61">
        <f t="shared" si="2"/>
        <v>0</v>
      </c>
      <c r="J33" s="61">
        <f t="shared" si="19"/>
        <v>8.4</v>
      </c>
      <c r="K33" s="86">
        <f t="shared" si="4"/>
        <v>0</v>
      </c>
      <c r="L33" s="86">
        <f t="shared" si="5"/>
        <v>58.60676294</v>
      </c>
      <c r="M33" s="86">
        <f t="shared" si="6"/>
        <v>17.4</v>
      </c>
      <c r="N33" s="86">
        <f t="shared" si="7"/>
        <v>58.60676294</v>
      </c>
      <c r="O33" s="86">
        <f t="shared" si="14"/>
        <v>12209.74228</v>
      </c>
      <c r="P33" s="87">
        <f t="shared" si="15"/>
        <v>5460</v>
      </c>
      <c r="Q33" s="87">
        <f t="shared" si="8"/>
        <v>6749.742278</v>
      </c>
      <c r="R33" s="86">
        <v>0.0</v>
      </c>
      <c r="S33" s="61">
        <v>0.0</v>
      </c>
      <c r="T33" s="88">
        <f t="shared" si="10"/>
        <v>1012.461342</v>
      </c>
      <c r="U33" s="1">
        <f t="shared" si="11"/>
        <v>0</v>
      </c>
      <c r="V33" s="1">
        <f t="shared" si="16"/>
        <v>0</v>
      </c>
      <c r="W33" s="87">
        <f t="shared" si="17"/>
        <v>12209.74228</v>
      </c>
      <c r="X33" s="87">
        <f t="shared" si="20"/>
        <v>12209.74228</v>
      </c>
      <c r="Y33" s="84"/>
    </row>
    <row r="34">
      <c r="A34" s="84"/>
      <c r="B34" s="1"/>
      <c r="C34" s="1"/>
      <c r="D34" s="67">
        <v>14.0</v>
      </c>
      <c r="E34" s="61">
        <f t="shared" si="18"/>
        <v>420</v>
      </c>
      <c r="F34" s="61">
        <v>0.0</v>
      </c>
      <c r="G34" s="90">
        <f t="shared" si="12"/>
        <v>84</v>
      </c>
      <c r="H34" s="61">
        <f t="shared" si="13"/>
        <v>300</v>
      </c>
      <c r="I34" s="61">
        <f t="shared" si="2"/>
        <v>0</v>
      </c>
      <c r="J34" s="61">
        <f t="shared" si="19"/>
        <v>8.4</v>
      </c>
      <c r="K34" s="86">
        <f t="shared" si="4"/>
        <v>0</v>
      </c>
      <c r="L34" s="86">
        <f t="shared" si="5"/>
        <v>68.83977055</v>
      </c>
      <c r="M34" s="86">
        <f t="shared" si="6"/>
        <v>17.4</v>
      </c>
      <c r="N34" s="86">
        <f t="shared" si="7"/>
        <v>68.83977055</v>
      </c>
      <c r="O34" s="86">
        <f t="shared" si="14"/>
        <v>14341.61886</v>
      </c>
      <c r="P34" s="87">
        <f t="shared" si="15"/>
        <v>5880</v>
      </c>
      <c r="Q34" s="87">
        <f t="shared" si="8"/>
        <v>8461.618864</v>
      </c>
      <c r="R34" s="86">
        <v>0.0</v>
      </c>
      <c r="S34" s="61">
        <v>0.0</v>
      </c>
      <c r="T34" s="88">
        <f t="shared" si="10"/>
        <v>1269.24283</v>
      </c>
      <c r="U34" s="1">
        <f t="shared" si="11"/>
        <v>0</v>
      </c>
      <c r="V34" s="1">
        <f t="shared" si="16"/>
        <v>0</v>
      </c>
      <c r="W34" s="87">
        <f t="shared" si="17"/>
        <v>14341.61886</v>
      </c>
      <c r="X34" s="87">
        <f t="shared" si="20"/>
        <v>14341.61886</v>
      </c>
      <c r="Y34" s="84"/>
    </row>
    <row r="35">
      <c r="A35" s="84"/>
      <c r="B35" s="1"/>
      <c r="C35" s="1"/>
      <c r="D35" s="67">
        <v>15.0</v>
      </c>
      <c r="E35" s="61">
        <f t="shared" si="18"/>
        <v>420</v>
      </c>
      <c r="F35" s="61">
        <v>0.0</v>
      </c>
      <c r="G35" s="90">
        <f t="shared" si="12"/>
        <v>84</v>
      </c>
      <c r="H35" s="61">
        <f t="shared" si="13"/>
        <v>300</v>
      </c>
      <c r="I35" s="61">
        <f t="shared" si="2"/>
        <v>0</v>
      </c>
      <c r="J35" s="61">
        <f t="shared" si="19"/>
        <v>8.4</v>
      </c>
      <c r="K35" s="86">
        <f t="shared" si="4"/>
        <v>0</v>
      </c>
      <c r="L35" s="86">
        <f t="shared" si="5"/>
        <v>80.46569843</v>
      </c>
      <c r="M35" s="86">
        <f t="shared" si="6"/>
        <v>17.4</v>
      </c>
      <c r="N35" s="86">
        <f t="shared" si="7"/>
        <v>80.46569843</v>
      </c>
      <c r="O35" s="86">
        <f t="shared" si="14"/>
        <v>16763.68717</v>
      </c>
      <c r="P35" s="87">
        <f t="shared" si="15"/>
        <v>6300</v>
      </c>
      <c r="Q35" s="86">
        <f t="shared" si="8"/>
        <v>10463.68717</v>
      </c>
      <c r="R35" s="86">
        <v>0.0</v>
      </c>
      <c r="S35" s="61">
        <v>0.0</v>
      </c>
      <c r="T35" s="88">
        <f t="shared" si="10"/>
        <v>1569.553076</v>
      </c>
      <c r="U35" s="1">
        <f t="shared" si="11"/>
        <v>0</v>
      </c>
      <c r="V35" s="1">
        <f t="shared" si="16"/>
        <v>0</v>
      </c>
      <c r="W35" s="87">
        <f t="shared" si="17"/>
        <v>16763.68717</v>
      </c>
      <c r="X35" s="87">
        <f t="shared" si="20"/>
        <v>16763.68717</v>
      </c>
      <c r="Y35" s="84"/>
    </row>
    <row r="36">
      <c r="A36" s="84"/>
      <c r="B36" s="1"/>
      <c r="C36" s="1"/>
      <c r="D36" s="67">
        <v>16.0</v>
      </c>
      <c r="E36" s="61">
        <f t="shared" si="18"/>
        <v>420</v>
      </c>
      <c r="F36" s="61">
        <v>0.0</v>
      </c>
      <c r="G36" s="90">
        <f t="shared" si="12"/>
        <v>84</v>
      </c>
      <c r="H36" s="61">
        <f t="shared" si="13"/>
        <v>300</v>
      </c>
      <c r="I36" s="61">
        <f t="shared" si="2"/>
        <v>0</v>
      </c>
      <c r="J36" s="61">
        <f t="shared" si="19"/>
        <v>8.4</v>
      </c>
      <c r="K36" s="86">
        <f t="shared" si="4"/>
        <v>0</v>
      </c>
      <c r="L36" s="86">
        <f t="shared" si="5"/>
        <v>93.67415134</v>
      </c>
      <c r="M36" s="86">
        <f t="shared" si="6"/>
        <v>17.4</v>
      </c>
      <c r="N36" s="86">
        <f t="shared" si="7"/>
        <v>93.67415134</v>
      </c>
      <c r="O36" s="86">
        <f t="shared" si="14"/>
        <v>19515.4482</v>
      </c>
      <c r="P36" s="87">
        <f t="shared" si="15"/>
        <v>6720</v>
      </c>
      <c r="Q36" s="86">
        <f t="shared" si="8"/>
        <v>12795.4482</v>
      </c>
      <c r="R36" s="86">
        <v>0.0</v>
      </c>
      <c r="S36" s="61">
        <v>0.0</v>
      </c>
      <c r="T36" s="88">
        <f t="shared" si="10"/>
        <v>1919.317229</v>
      </c>
      <c r="U36" s="1">
        <f t="shared" si="11"/>
        <v>0</v>
      </c>
      <c r="V36" s="1">
        <f t="shared" si="16"/>
        <v>0</v>
      </c>
      <c r="W36" s="87">
        <f t="shared" si="17"/>
        <v>19515.4482</v>
      </c>
      <c r="X36" s="87">
        <f t="shared" si="20"/>
        <v>19515.4482</v>
      </c>
      <c r="Y36" s="84"/>
    </row>
    <row r="37">
      <c r="A37" s="84"/>
      <c r="B37" s="1"/>
      <c r="C37" s="1"/>
      <c r="D37" s="67">
        <v>17.0</v>
      </c>
      <c r="E37" s="61">
        <f t="shared" si="18"/>
        <v>420</v>
      </c>
      <c r="F37" s="61">
        <v>0.0</v>
      </c>
      <c r="G37" s="90">
        <f t="shared" si="12"/>
        <v>84</v>
      </c>
      <c r="H37" s="61">
        <f t="shared" si="13"/>
        <v>300</v>
      </c>
      <c r="I37" s="61">
        <f t="shared" si="2"/>
        <v>0</v>
      </c>
      <c r="J37" s="61">
        <f t="shared" si="19"/>
        <v>8.4</v>
      </c>
      <c r="K37" s="86">
        <f t="shared" si="4"/>
        <v>0</v>
      </c>
      <c r="L37" s="86">
        <f t="shared" si="5"/>
        <v>108.6805431</v>
      </c>
      <c r="M37" s="86">
        <f t="shared" si="6"/>
        <v>17.4</v>
      </c>
      <c r="N37" s="86">
        <f t="shared" si="7"/>
        <v>108.6805431</v>
      </c>
      <c r="O37" s="86">
        <f t="shared" si="14"/>
        <v>22641.77981</v>
      </c>
      <c r="P37" s="87">
        <f t="shared" si="15"/>
        <v>7140</v>
      </c>
      <c r="Q37" s="86">
        <f t="shared" si="8"/>
        <v>15501.77981</v>
      </c>
      <c r="R37" s="86">
        <v>0.0</v>
      </c>
      <c r="S37" s="61">
        <v>0.0</v>
      </c>
      <c r="T37" s="88">
        <f t="shared" si="10"/>
        <v>2325.266971</v>
      </c>
      <c r="U37" s="1">
        <f t="shared" si="11"/>
        <v>0</v>
      </c>
      <c r="V37" s="1">
        <f t="shared" si="16"/>
        <v>0</v>
      </c>
      <c r="W37" s="87">
        <f t="shared" si="17"/>
        <v>22641.77981</v>
      </c>
      <c r="X37" s="87">
        <f t="shared" si="20"/>
        <v>22641.77981</v>
      </c>
      <c r="Y37" s="84"/>
    </row>
    <row r="38">
      <c r="A38" s="84"/>
      <c r="B38" s="1"/>
      <c r="C38" s="1"/>
      <c r="D38" s="67">
        <v>18.0</v>
      </c>
      <c r="E38" s="61">
        <f t="shared" si="18"/>
        <v>420</v>
      </c>
      <c r="F38" s="61">
        <v>0.0</v>
      </c>
      <c r="G38" s="90">
        <f t="shared" si="12"/>
        <v>84</v>
      </c>
      <c r="H38" s="61">
        <f t="shared" si="13"/>
        <v>300</v>
      </c>
      <c r="I38" s="61">
        <f t="shared" si="2"/>
        <v>0</v>
      </c>
      <c r="J38" s="61">
        <f t="shared" si="19"/>
        <v>8.4</v>
      </c>
      <c r="K38" s="86">
        <f t="shared" si="4"/>
        <v>0</v>
      </c>
      <c r="L38" s="86">
        <f t="shared" si="5"/>
        <v>125.7296097</v>
      </c>
      <c r="M38" s="86">
        <f t="shared" si="6"/>
        <v>17.4</v>
      </c>
      <c r="N38" s="86">
        <f t="shared" si="7"/>
        <v>125.7296097</v>
      </c>
      <c r="O38" s="86">
        <f t="shared" si="14"/>
        <v>26193.66868</v>
      </c>
      <c r="P38" s="87">
        <f t="shared" si="15"/>
        <v>7560</v>
      </c>
      <c r="Q38" s="86">
        <f t="shared" si="8"/>
        <v>18633.66868</v>
      </c>
      <c r="R38" s="86">
        <v>0.0</v>
      </c>
      <c r="S38" s="61">
        <v>0.0</v>
      </c>
      <c r="T38" s="88">
        <f t="shared" si="10"/>
        <v>2795.050302</v>
      </c>
      <c r="U38" s="1">
        <f t="shared" si="11"/>
        <v>0</v>
      </c>
      <c r="V38" s="1">
        <f t="shared" si="16"/>
        <v>0</v>
      </c>
      <c r="W38" s="87">
        <f t="shared" si="17"/>
        <v>26193.66868</v>
      </c>
      <c r="X38" s="87">
        <f t="shared" si="20"/>
        <v>26193.66868</v>
      </c>
      <c r="Y38" s="84"/>
    </row>
    <row r="39">
      <c r="A39" s="84"/>
      <c r="B39" s="1"/>
      <c r="C39" s="1"/>
      <c r="D39" s="67">
        <v>19.0</v>
      </c>
      <c r="E39" s="61">
        <f t="shared" si="18"/>
        <v>420</v>
      </c>
      <c r="F39" s="61">
        <v>0.0</v>
      </c>
      <c r="G39" s="90">
        <f t="shared" si="12"/>
        <v>84</v>
      </c>
      <c r="H39" s="61">
        <f t="shared" si="13"/>
        <v>300</v>
      </c>
      <c r="I39" s="61">
        <f t="shared" si="2"/>
        <v>0</v>
      </c>
      <c r="J39" s="61">
        <f t="shared" si="19"/>
        <v>8.4</v>
      </c>
      <c r="K39" s="86">
        <f t="shared" si="4"/>
        <v>0</v>
      </c>
      <c r="L39" s="86">
        <f t="shared" si="5"/>
        <v>145.0994007</v>
      </c>
      <c r="M39" s="86">
        <f t="shared" si="6"/>
        <v>17.4</v>
      </c>
      <c r="N39" s="86">
        <f t="shared" si="7"/>
        <v>145.0994007</v>
      </c>
      <c r="O39" s="86">
        <f t="shared" si="14"/>
        <v>30229.04181</v>
      </c>
      <c r="P39" s="87">
        <f t="shared" si="15"/>
        <v>7980</v>
      </c>
      <c r="Q39" s="86">
        <f t="shared" si="8"/>
        <v>22249.04181</v>
      </c>
      <c r="R39" s="86">
        <v>0.0</v>
      </c>
      <c r="S39" s="61">
        <v>0.0</v>
      </c>
      <c r="T39" s="88">
        <f t="shared" si="10"/>
        <v>3337.356271</v>
      </c>
      <c r="U39" s="1">
        <f t="shared" si="11"/>
        <v>0</v>
      </c>
      <c r="V39" s="1">
        <f t="shared" si="16"/>
        <v>0</v>
      </c>
      <c r="W39" s="87">
        <f t="shared" si="17"/>
        <v>30229.04181</v>
      </c>
      <c r="X39" s="87">
        <f t="shared" si="20"/>
        <v>30229.04181</v>
      </c>
      <c r="Y39" s="84"/>
    </row>
    <row r="40">
      <c r="A40" s="84"/>
      <c r="B40" s="1"/>
      <c r="C40" s="1"/>
      <c r="D40" s="67">
        <v>20.0</v>
      </c>
      <c r="E40" s="61">
        <f t="shared" si="18"/>
        <v>420</v>
      </c>
      <c r="F40" s="61">
        <v>0.0</v>
      </c>
      <c r="G40" s="90">
        <f t="shared" si="12"/>
        <v>84</v>
      </c>
      <c r="H40" s="61">
        <f t="shared" si="13"/>
        <v>300</v>
      </c>
      <c r="I40" s="61">
        <f t="shared" si="2"/>
        <v>0</v>
      </c>
      <c r="J40" s="61">
        <f t="shared" si="19"/>
        <v>8.4</v>
      </c>
      <c r="K40" s="86">
        <f t="shared" si="4"/>
        <v>0</v>
      </c>
      <c r="L40" s="86">
        <f t="shared" si="5"/>
        <v>167.1058138</v>
      </c>
      <c r="M40" s="86">
        <f t="shared" si="6"/>
        <v>17.4</v>
      </c>
      <c r="N40" s="86">
        <f t="shared" si="7"/>
        <v>167.1058138</v>
      </c>
      <c r="O40" s="86">
        <f t="shared" si="14"/>
        <v>34813.71121</v>
      </c>
      <c r="P40" s="87">
        <f t="shared" si="15"/>
        <v>8400</v>
      </c>
      <c r="Q40" s="86">
        <f t="shared" si="8"/>
        <v>26413.71121</v>
      </c>
      <c r="R40" s="86">
        <v>0.0</v>
      </c>
      <c r="S40" s="61">
        <v>0.0</v>
      </c>
      <c r="T40" s="88">
        <f t="shared" si="10"/>
        <v>3962.056681</v>
      </c>
      <c r="U40" s="1">
        <f t="shared" si="11"/>
        <v>0</v>
      </c>
      <c r="V40" s="1">
        <f t="shared" si="16"/>
        <v>0</v>
      </c>
      <c r="W40" s="87">
        <f t="shared" si="17"/>
        <v>34813.71121</v>
      </c>
      <c r="X40" s="87">
        <f t="shared" si="20"/>
        <v>34813.71121</v>
      </c>
      <c r="Y40" s="84"/>
    </row>
    <row r="41">
      <c r="A41" s="84"/>
      <c r="B41" s="1"/>
      <c r="C41" s="1"/>
      <c r="D41" s="67">
        <v>21.0</v>
      </c>
      <c r="E41" s="61">
        <f t="shared" si="18"/>
        <v>420</v>
      </c>
      <c r="F41" s="61">
        <v>0.0</v>
      </c>
      <c r="G41" s="90">
        <f t="shared" si="12"/>
        <v>84</v>
      </c>
      <c r="H41" s="61">
        <f t="shared" si="13"/>
        <v>300</v>
      </c>
      <c r="I41" s="61">
        <f t="shared" si="2"/>
        <v>0</v>
      </c>
      <c r="J41" s="61">
        <f t="shared" si="19"/>
        <v>8.4</v>
      </c>
      <c r="K41" s="86">
        <f t="shared" si="4"/>
        <v>0</v>
      </c>
      <c r="L41" s="86">
        <f t="shared" si="5"/>
        <v>192.1077469</v>
      </c>
      <c r="M41" s="86">
        <f t="shared" si="6"/>
        <v>17.4</v>
      </c>
      <c r="N41" s="86">
        <f t="shared" si="7"/>
        <v>192.1077469</v>
      </c>
      <c r="O41" s="86">
        <f t="shared" si="14"/>
        <v>40022.44728</v>
      </c>
      <c r="P41" s="87">
        <f t="shared" si="15"/>
        <v>8820</v>
      </c>
      <c r="Q41" s="86">
        <f t="shared" si="8"/>
        <v>31202.44728</v>
      </c>
      <c r="R41" s="86">
        <v>0.0</v>
      </c>
      <c r="S41" s="61">
        <v>0.0</v>
      </c>
      <c r="T41" s="88">
        <f t="shared" si="10"/>
        <v>4680.367092</v>
      </c>
      <c r="U41" s="1">
        <f t="shared" si="11"/>
        <v>0</v>
      </c>
      <c r="V41" s="1">
        <f t="shared" si="16"/>
        <v>0</v>
      </c>
      <c r="W41" s="87">
        <f t="shared" si="17"/>
        <v>40022.44728</v>
      </c>
      <c r="X41" s="87">
        <f t="shared" si="20"/>
        <v>40022.44728</v>
      </c>
      <c r="Y41" s="84"/>
    </row>
    <row r="42">
      <c r="A42" s="84"/>
      <c r="B42" s="1"/>
      <c r="C42" s="1"/>
      <c r="D42" s="67">
        <v>22.0</v>
      </c>
      <c r="E42" s="61">
        <f t="shared" si="18"/>
        <v>420</v>
      </c>
      <c r="F42" s="61">
        <v>0.0</v>
      </c>
      <c r="G42" s="90">
        <f t="shared" si="12"/>
        <v>84</v>
      </c>
      <c r="H42" s="61">
        <f t="shared" si="13"/>
        <v>300</v>
      </c>
      <c r="I42" s="61">
        <f t="shared" si="2"/>
        <v>0</v>
      </c>
      <c r="J42" s="61">
        <f t="shared" si="19"/>
        <v>8.4</v>
      </c>
      <c r="K42" s="86">
        <f t="shared" si="4"/>
        <v>0</v>
      </c>
      <c r="L42" s="86">
        <f t="shared" si="5"/>
        <v>220.5129512</v>
      </c>
      <c r="M42" s="86">
        <f t="shared" si="6"/>
        <v>17.4</v>
      </c>
      <c r="N42" s="86">
        <f t="shared" si="7"/>
        <v>220.5129512</v>
      </c>
      <c r="O42" s="86">
        <f t="shared" si="14"/>
        <v>45940.19817</v>
      </c>
      <c r="P42" s="87">
        <f t="shared" si="15"/>
        <v>9240</v>
      </c>
      <c r="Q42" s="86">
        <f t="shared" si="8"/>
        <v>36700.19817</v>
      </c>
      <c r="R42" s="86">
        <v>0.0</v>
      </c>
      <c r="S42" s="61">
        <v>0.0</v>
      </c>
      <c r="T42" s="88">
        <f t="shared" si="10"/>
        <v>5505.029726</v>
      </c>
      <c r="U42" s="1">
        <f t="shared" si="11"/>
        <v>0</v>
      </c>
      <c r="V42" s="1">
        <f t="shared" si="16"/>
        <v>0</v>
      </c>
      <c r="W42" s="87">
        <f t="shared" si="17"/>
        <v>45940.19817</v>
      </c>
      <c r="X42" s="87">
        <f t="shared" si="20"/>
        <v>45940.19817</v>
      </c>
      <c r="Y42" s="84"/>
    </row>
    <row r="43">
      <c r="A43" s="84"/>
      <c r="B43" s="1"/>
      <c r="C43" s="1"/>
      <c r="D43" s="67">
        <v>23.0</v>
      </c>
      <c r="E43" s="61">
        <f t="shared" si="18"/>
        <v>420</v>
      </c>
      <c r="F43" s="61">
        <v>0.0</v>
      </c>
      <c r="G43" s="90">
        <f t="shared" si="12"/>
        <v>84</v>
      </c>
      <c r="H43" s="61">
        <f t="shared" si="13"/>
        <v>300</v>
      </c>
      <c r="I43" s="61">
        <f t="shared" si="2"/>
        <v>0</v>
      </c>
      <c r="J43" s="61">
        <f t="shared" si="19"/>
        <v>8.4</v>
      </c>
      <c r="K43" s="86">
        <f t="shared" si="4"/>
        <v>0</v>
      </c>
      <c r="L43" s="86">
        <f t="shared" si="5"/>
        <v>252.784681</v>
      </c>
      <c r="M43" s="86">
        <f t="shared" si="6"/>
        <v>17.4</v>
      </c>
      <c r="N43" s="86">
        <f t="shared" si="7"/>
        <v>252.784681</v>
      </c>
      <c r="O43" s="86">
        <f t="shared" si="14"/>
        <v>52663.47521</v>
      </c>
      <c r="P43" s="87">
        <f t="shared" si="15"/>
        <v>9660</v>
      </c>
      <c r="Q43" s="86">
        <f t="shared" si="8"/>
        <v>43003.47521</v>
      </c>
      <c r="R43" s="86">
        <v>0.0</v>
      </c>
      <c r="S43" s="61">
        <v>0.0</v>
      </c>
      <c r="T43" s="88">
        <f t="shared" si="10"/>
        <v>6450.521281</v>
      </c>
      <c r="U43" s="1">
        <f t="shared" si="11"/>
        <v>0</v>
      </c>
      <c r="V43" s="1">
        <f t="shared" si="16"/>
        <v>0</v>
      </c>
      <c r="W43" s="87">
        <f t="shared" si="17"/>
        <v>52663.47521</v>
      </c>
      <c r="X43" s="87">
        <f t="shared" si="20"/>
        <v>52663.47521</v>
      </c>
      <c r="Y43" s="84"/>
    </row>
    <row r="44">
      <c r="A44" s="84"/>
      <c r="B44" s="1"/>
      <c r="C44" s="1"/>
      <c r="D44" s="67">
        <v>24.0</v>
      </c>
      <c r="E44" s="61">
        <f t="shared" si="18"/>
        <v>420</v>
      </c>
      <c r="F44" s="61">
        <v>0.0</v>
      </c>
      <c r="G44" s="90">
        <f t="shared" si="12"/>
        <v>84</v>
      </c>
      <c r="H44" s="61">
        <f t="shared" si="13"/>
        <v>300</v>
      </c>
      <c r="I44" s="61">
        <f t="shared" si="2"/>
        <v>0</v>
      </c>
      <c r="J44" s="61">
        <f t="shared" si="19"/>
        <v>8.4</v>
      </c>
      <c r="K44" s="86">
        <f t="shared" si="4"/>
        <v>0</v>
      </c>
      <c r="L44" s="86">
        <f t="shared" si="5"/>
        <v>289.4492489</v>
      </c>
      <c r="M44" s="86">
        <f t="shared" si="6"/>
        <v>17.4</v>
      </c>
      <c r="N44" s="86">
        <f t="shared" si="7"/>
        <v>289.4492489</v>
      </c>
      <c r="O44" s="86">
        <f t="shared" si="14"/>
        <v>60301.92686</v>
      </c>
      <c r="P44" s="87">
        <f t="shared" si="15"/>
        <v>10080</v>
      </c>
      <c r="Q44" s="86">
        <f t="shared" si="8"/>
        <v>50221.92686</v>
      </c>
      <c r="R44" s="86">
        <v>0.0</v>
      </c>
      <c r="S44" s="61">
        <v>0.0</v>
      </c>
      <c r="T44" s="88">
        <f t="shared" si="10"/>
        <v>7533.289029</v>
      </c>
      <c r="U44" s="1">
        <f t="shared" si="11"/>
        <v>0</v>
      </c>
      <c r="V44" s="1">
        <f t="shared" si="16"/>
        <v>0</v>
      </c>
      <c r="W44" s="87">
        <f t="shared" si="17"/>
        <v>60301.92686</v>
      </c>
      <c r="X44" s="87">
        <f t="shared" si="20"/>
        <v>60301.92686</v>
      </c>
      <c r="Y44" s="84"/>
    </row>
    <row r="45">
      <c r="A45" s="84"/>
      <c r="B45" s="1"/>
      <c r="C45" s="1"/>
      <c r="D45" s="67">
        <v>25.0</v>
      </c>
      <c r="E45" s="61">
        <f t="shared" si="18"/>
        <v>420</v>
      </c>
      <c r="F45" s="61">
        <v>0.0</v>
      </c>
      <c r="G45" s="90">
        <f t="shared" si="12"/>
        <v>84</v>
      </c>
      <c r="H45" s="61">
        <f t="shared" si="13"/>
        <v>300</v>
      </c>
      <c r="I45" s="61">
        <f t="shared" si="2"/>
        <v>0</v>
      </c>
      <c r="J45" s="61">
        <f t="shared" si="19"/>
        <v>8.4</v>
      </c>
      <c r="K45" s="86">
        <f t="shared" si="4"/>
        <v>0</v>
      </c>
      <c r="L45" s="86">
        <f t="shared" si="5"/>
        <v>331.1046096</v>
      </c>
      <c r="M45" s="86">
        <f t="shared" si="6"/>
        <v>17.4</v>
      </c>
      <c r="N45" s="86">
        <f t="shared" si="7"/>
        <v>331.1046096</v>
      </c>
      <c r="O45" s="86">
        <f t="shared" si="14"/>
        <v>68980.127</v>
      </c>
      <c r="P45" s="87">
        <f t="shared" si="15"/>
        <v>10500</v>
      </c>
      <c r="Q45" s="86">
        <f t="shared" si="8"/>
        <v>58480.127</v>
      </c>
      <c r="R45" s="86">
        <v>0.0</v>
      </c>
      <c r="S45" s="61">
        <v>0.0</v>
      </c>
      <c r="T45" s="88">
        <f t="shared" si="10"/>
        <v>8772.019051</v>
      </c>
      <c r="U45" s="1">
        <f t="shared" si="11"/>
        <v>0</v>
      </c>
      <c r="V45" s="1">
        <f t="shared" si="16"/>
        <v>0</v>
      </c>
      <c r="W45" s="87">
        <f t="shared" si="17"/>
        <v>68980.127</v>
      </c>
      <c r="X45" s="87">
        <f t="shared" si="20"/>
        <v>68980.127</v>
      </c>
      <c r="Y45" s="84"/>
    </row>
    <row r="46">
      <c r="A46" s="84"/>
      <c r="B46" s="1"/>
      <c r="C46" s="1"/>
      <c r="D46" s="67">
        <v>26.0</v>
      </c>
      <c r="E46" s="61">
        <f t="shared" si="18"/>
        <v>420</v>
      </c>
      <c r="F46" s="61">
        <v>0.0</v>
      </c>
      <c r="G46" s="90">
        <f t="shared" si="12"/>
        <v>84</v>
      </c>
      <c r="H46" s="61">
        <f t="shared" si="13"/>
        <v>300</v>
      </c>
      <c r="I46" s="61">
        <f t="shared" si="2"/>
        <v>0</v>
      </c>
      <c r="J46" s="61">
        <f t="shared" si="19"/>
        <v>8.4</v>
      </c>
      <c r="K46" s="86">
        <f t="shared" si="4"/>
        <v>0</v>
      </c>
      <c r="L46" s="86">
        <f t="shared" si="5"/>
        <v>378.4301113</v>
      </c>
      <c r="M46" s="86">
        <f t="shared" si="6"/>
        <v>17.4</v>
      </c>
      <c r="N46" s="86">
        <f t="shared" si="7"/>
        <v>378.4301113</v>
      </c>
      <c r="O46" s="86">
        <f t="shared" si="14"/>
        <v>78839.60653</v>
      </c>
      <c r="P46" s="87">
        <f t="shared" si="15"/>
        <v>10920</v>
      </c>
      <c r="Q46" s="86">
        <f t="shared" si="8"/>
        <v>67919.60653</v>
      </c>
      <c r="R46" s="86">
        <v>0.0</v>
      </c>
      <c r="S46" s="61">
        <v>0.0</v>
      </c>
      <c r="T46" s="88">
        <f t="shared" si="10"/>
        <v>10187.94098</v>
      </c>
      <c r="U46" s="1">
        <f t="shared" si="11"/>
        <v>0</v>
      </c>
      <c r="V46" s="1">
        <f t="shared" si="16"/>
        <v>0</v>
      </c>
      <c r="W46" s="87">
        <f t="shared" si="17"/>
        <v>78839.60653</v>
      </c>
      <c r="X46" s="87">
        <f t="shared" si="20"/>
        <v>78839.60653</v>
      </c>
      <c r="Y46" s="84"/>
    </row>
    <row r="47">
      <c r="A47" s="84"/>
      <c r="B47" s="1"/>
      <c r="C47" s="1"/>
      <c r="D47" s="67">
        <v>27.0</v>
      </c>
      <c r="E47" s="61">
        <f t="shared" si="18"/>
        <v>420</v>
      </c>
      <c r="F47" s="61">
        <v>0.0</v>
      </c>
      <c r="G47" s="90">
        <f t="shared" si="12"/>
        <v>84</v>
      </c>
      <c r="H47" s="61">
        <f t="shared" si="13"/>
        <v>300</v>
      </c>
      <c r="I47" s="61">
        <f t="shared" si="2"/>
        <v>0</v>
      </c>
      <c r="J47" s="61">
        <f t="shared" si="19"/>
        <v>8.4</v>
      </c>
      <c r="K47" s="86">
        <f t="shared" si="4"/>
        <v>0</v>
      </c>
      <c r="L47" s="86">
        <f t="shared" si="5"/>
        <v>432.1975755</v>
      </c>
      <c r="M47" s="86">
        <f t="shared" si="6"/>
        <v>17.4</v>
      </c>
      <c r="N47" s="86">
        <f t="shared" si="7"/>
        <v>432.1975755</v>
      </c>
      <c r="O47" s="86">
        <f t="shared" si="14"/>
        <v>90041.16155</v>
      </c>
      <c r="P47" s="87">
        <f t="shared" si="15"/>
        <v>11340</v>
      </c>
      <c r="Q47" s="86">
        <f t="shared" si="8"/>
        <v>78701.16155</v>
      </c>
      <c r="R47" s="86">
        <v>0.0</v>
      </c>
      <c r="S47" s="61">
        <v>0.0</v>
      </c>
      <c r="T47" s="88">
        <f t="shared" si="10"/>
        <v>11805.17423</v>
      </c>
      <c r="U47" s="1">
        <f t="shared" si="11"/>
        <v>0</v>
      </c>
      <c r="V47" s="1">
        <f t="shared" si="16"/>
        <v>0</v>
      </c>
      <c r="W47" s="87">
        <f t="shared" si="17"/>
        <v>90041.16155</v>
      </c>
      <c r="X47" s="87">
        <f t="shared" si="20"/>
        <v>90041.16155</v>
      </c>
      <c r="Y47" s="84"/>
    </row>
    <row r="48">
      <c r="A48" s="84"/>
      <c r="B48" s="1"/>
      <c r="C48" s="1"/>
      <c r="D48" s="67">
        <v>28.0</v>
      </c>
      <c r="E48" s="61">
        <f t="shared" si="18"/>
        <v>420</v>
      </c>
      <c r="F48" s="61">
        <v>0.0</v>
      </c>
      <c r="G48" s="90">
        <f t="shared" si="12"/>
        <v>84</v>
      </c>
      <c r="H48" s="61">
        <f t="shared" si="13"/>
        <v>300</v>
      </c>
      <c r="I48" s="61">
        <f t="shared" si="2"/>
        <v>0</v>
      </c>
      <c r="J48" s="61">
        <f t="shared" si="19"/>
        <v>8.4</v>
      </c>
      <c r="K48" s="86">
        <f t="shared" si="4"/>
        <v>0</v>
      </c>
      <c r="L48" s="86">
        <f t="shared" si="5"/>
        <v>493.283884</v>
      </c>
      <c r="M48" s="86">
        <f t="shared" si="6"/>
        <v>17.4</v>
      </c>
      <c r="N48" s="86">
        <f t="shared" si="7"/>
        <v>493.283884</v>
      </c>
      <c r="O48" s="86">
        <f t="shared" si="14"/>
        <v>102767.4758</v>
      </c>
      <c r="P48" s="87">
        <f t="shared" si="15"/>
        <v>11760</v>
      </c>
      <c r="Q48" s="86">
        <f t="shared" si="8"/>
        <v>91007.47584</v>
      </c>
      <c r="R48" s="86">
        <v>0.0</v>
      </c>
      <c r="S48" s="61">
        <v>0.0</v>
      </c>
      <c r="T48" s="88">
        <f t="shared" si="10"/>
        <v>13651.12138</v>
      </c>
      <c r="U48" s="1">
        <f t="shared" si="11"/>
        <v>0</v>
      </c>
      <c r="V48" s="1">
        <f t="shared" si="16"/>
        <v>0</v>
      </c>
      <c r="W48" s="87">
        <f t="shared" si="17"/>
        <v>102767.4758</v>
      </c>
      <c r="X48" s="87">
        <f t="shared" si="20"/>
        <v>102767.4758</v>
      </c>
      <c r="Y48" s="84"/>
    </row>
    <row r="49">
      <c r="A49" s="84"/>
      <c r="B49" s="1"/>
      <c r="C49" s="1"/>
      <c r="D49" s="67">
        <v>29.0</v>
      </c>
      <c r="E49" s="61">
        <f t="shared" si="18"/>
        <v>420</v>
      </c>
      <c r="F49" s="61">
        <v>0.0</v>
      </c>
      <c r="G49" s="90">
        <f t="shared" si="12"/>
        <v>84</v>
      </c>
      <c r="H49" s="61">
        <f t="shared" si="13"/>
        <v>300</v>
      </c>
      <c r="I49" s="61">
        <f t="shared" si="2"/>
        <v>0</v>
      </c>
      <c r="J49" s="61">
        <f t="shared" si="19"/>
        <v>8.4</v>
      </c>
      <c r="K49" s="86">
        <f t="shared" si="4"/>
        <v>0</v>
      </c>
      <c r="L49" s="86">
        <f t="shared" si="5"/>
        <v>562.6852805</v>
      </c>
      <c r="M49" s="86">
        <f t="shared" si="6"/>
        <v>17.4</v>
      </c>
      <c r="N49" s="86">
        <f t="shared" si="7"/>
        <v>562.6852805</v>
      </c>
      <c r="O49" s="86">
        <f t="shared" si="14"/>
        <v>117226.1001</v>
      </c>
      <c r="P49" s="87">
        <f t="shared" si="15"/>
        <v>12180</v>
      </c>
      <c r="Q49" s="86">
        <f t="shared" si="8"/>
        <v>105046.1001</v>
      </c>
      <c r="R49" s="86">
        <v>0.0</v>
      </c>
      <c r="S49" s="61">
        <v>0.0</v>
      </c>
      <c r="T49" s="88">
        <f t="shared" si="10"/>
        <v>15756.91501</v>
      </c>
      <c r="U49" s="1">
        <f t="shared" si="11"/>
        <v>0</v>
      </c>
      <c r="V49" s="1">
        <f t="shared" si="16"/>
        <v>0</v>
      </c>
      <c r="W49" s="87">
        <f t="shared" si="17"/>
        <v>117226.1001</v>
      </c>
      <c r="X49" s="87">
        <f t="shared" si="20"/>
        <v>117226.1001</v>
      </c>
      <c r="Y49" s="84"/>
    </row>
    <row r="50">
      <c r="A50" s="84"/>
      <c r="B50" s="1"/>
      <c r="C50" s="1"/>
      <c r="D50" s="67">
        <v>30.0</v>
      </c>
      <c r="E50" s="61">
        <f t="shared" si="18"/>
        <v>420</v>
      </c>
      <c r="F50" s="61">
        <v>0.0</v>
      </c>
      <c r="G50" s="90">
        <f t="shared" si="12"/>
        <v>84</v>
      </c>
      <c r="H50" s="61">
        <f t="shared" si="13"/>
        <v>300</v>
      </c>
      <c r="I50" s="61">
        <f t="shared" si="2"/>
        <v>0</v>
      </c>
      <c r="J50" s="61">
        <f t="shared" si="19"/>
        <v>8.4</v>
      </c>
      <c r="K50" s="86">
        <f t="shared" si="4"/>
        <v>0</v>
      </c>
      <c r="L50" s="86">
        <f t="shared" si="5"/>
        <v>641.5336172</v>
      </c>
      <c r="M50" s="86">
        <f t="shared" si="6"/>
        <v>17.4</v>
      </c>
      <c r="N50" s="86">
        <f t="shared" si="7"/>
        <v>641.5336172</v>
      </c>
      <c r="O50" s="86">
        <f t="shared" si="14"/>
        <v>133652.8369</v>
      </c>
      <c r="P50" s="87">
        <f t="shared" si="15"/>
        <v>12600</v>
      </c>
      <c r="Q50" s="86">
        <f t="shared" si="8"/>
        <v>121052.8369</v>
      </c>
      <c r="R50" s="86">
        <v>0.0</v>
      </c>
      <c r="S50" s="61">
        <v>0.0</v>
      </c>
      <c r="T50" s="88">
        <f t="shared" si="10"/>
        <v>18157.92554</v>
      </c>
      <c r="U50" s="1">
        <f t="shared" si="11"/>
        <v>0</v>
      </c>
      <c r="V50" s="1">
        <f t="shared" si="16"/>
        <v>0</v>
      </c>
      <c r="W50" s="87">
        <f t="shared" si="17"/>
        <v>133652.8369</v>
      </c>
      <c r="X50" s="87">
        <f t="shared" si="20"/>
        <v>133652.8369</v>
      </c>
      <c r="Y50" s="84"/>
    </row>
    <row r="51">
      <c r="A51" s="82"/>
      <c r="B51" s="82"/>
      <c r="C51" s="82"/>
      <c r="D51" s="83"/>
      <c r="E51" s="82"/>
      <c r="F51" s="82"/>
      <c r="G51" s="82"/>
      <c r="H51" s="82"/>
      <c r="I51" s="82"/>
      <c r="J51" s="82"/>
      <c r="K51" s="82"/>
      <c r="L51" s="82"/>
      <c r="M51" s="82"/>
      <c r="N51" s="82"/>
      <c r="O51" s="82"/>
      <c r="P51" s="82"/>
      <c r="Q51" s="82"/>
      <c r="R51" s="82"/>
      <c r="S51" s="82"/>
      <c r="T51" s="82"/>
      <c r="U51" s="82"/>
      <c r="V51" s="82"/>
      <c r="W51" s="82"/>
      <c r="X51" s="82"/>
      <c r="Y51" s="82"/>
    </row>
    <row r="52">
      <c r="A52" s="1"/>
      <c r="B52" s="1"/>
      <c r="C52" s="1"/>
      <c r="D52" s="2"/>
      <c r="E52" s="1"/>
      <c r="F52" s="1"/>
      <c r="G52" s="1"/>
      <c r="H52" s="1"/>
      <c r="I52" s="1"/>
      <c r="J52" s="1"/>
      <c r="K52" s="1"/>
      <c r="L52" s="1"/>
      <c r="M52" s="1"/>
      <c r="N52" s="1"/>
      <c r="O52" s="1"/>
      <c r="P52" s="1"/>
      <c r="Q52" s="1"/>
      <c r="R52" s="1"/>
      <c r="S52" s="1"/>
      <c r="T52" s="1"/>
      <c r="U52" s="1"/>
      <c r="V52" s="1"/>
      <c r="W52" s="1"/>
      <c r="X52" s="1"/>
      <c r="Y52" s="1"/>
    </row>
    <row r="53">
      <c r="A53" s="82"/>
      <c r="B53" s="82"/>
      <c r="C53" s="82"/>
      <c r="D53" s="83"/>
      <c r="E53" s="82"/>
      <c r="F53" s="82"/>
      <c r="G53" s="82"/>
      <c r="H53" s="82"/>
      <c r="I53" s="82"/>
      <c r="J53" s="82"/>
      <c r="K53" s="82"/>
      <c r="L53" s="82"/>
      <c r="M53" s="82"/>
      <c r="N53" s="82"/>
      <c r="O53" s="82"/>
      <c r="P53" s="82"/>
      <c r="Q53" s="82"/>
      <c r="R53" s="82"/>
      <c r="S53" s="82"/>
      <c r="T53" s="82"/>
      <c r="U53" s="82"/>
      <c r="V53" s="82"/>
      <c r="W53" s="82"/>
      <c r="X53" s="82"/>
      <c r="Y53" s="82"/>
    </row>
    <row r="54">
      <c r="A54" s="84"/>
      <c r="B54" s="1"/>
      <c r="C54" s="1"/>
      <c r="D54" s="91" t="s">
        <v>85</v>
      </c>
      <c r="E54" s="61"/>
      <c r="F54" s="1"/>
      <c r="G54" s="1"/>
      <c r="H54" s="1"/>
      <c r="I54" s="1"/>
      <c r="J54" s="1"/>
      <c r="K54" s="1"/>
      <c r="L54" s="1"/>
      <c r="M54" s="1"/>
      <c r="N54" s="1"/>
      <c r="O54" s="1"/>
      <c r="P54" s="1"/>
      <c r="Q54" s="1"/>
      <c r="R54" s="1"/>
      <c r="S54" s="1"/>
      <c r="T54" s="1"/>
      <c r="U54" s="1"/>
      <c r="V54" s="1"/>
      <c r="W54" s="1"/>
      <c r="X54" s="1"/>
      <c r="Y54" s="84"/>
    </row>
    <row r="55">
      <c r="A55" s="84"/>
      <c r="B55" s="1"/>
      <c r="C55" s="1"/>
      <c r="D55" s="67" t="s">
        <v>102</v>
      </c>
      <c r="E55" s="67" t="s">
        <v>103</v>
      </c>
      <c r="F55" s="67" t="s">
        <v>104</v>
      </c>
      <c r="G55" s="67"/>
      <c r="H55" s="67"/>
      <c r="I55" s="67" t="s">
        <v>105</v>
      </c>
      <c r="J55" s="67" t="s">
        <v>116</v>
      </c>
      <c r="K55" s="67"/>
      <c r="L55" s="67" t="s">
        <v>107</v>
      </c>
      <c r="M55" s="67"/>
      <c r="N55" s="67"/>
      <c r="O55" s="67" t="s">
        <v>108</v>
      </c>
      <c r="P55" s="67" t="s">
        <v>117</v>
      </c>
      <c r="Q55" s="67" t="s">
        <v>110</v>
      </c>
      <c r="R55" s="67" t="s">
        <v>118</v>
      </c>
      <c r="S55" s="67"/>
      <c r="T55" s="67"/>
      <c r="U55" s="67"/>
      <c r="V55" s="67"/>
      <c r="W55" s="67" t="s">
        <v>114</v>
      </c>
      <c r="X55" s="67"/>
      <c r="Y55" s="84"/>
    </row>
    <row r="56">
      <c r="A56" s="84"/>
      <c r="B56" s="1"/>
      <c r="C56" s="1"/>
      <c r="D56" s="67">
        <v>1.0</v>
      </c>
      <c r="E56" s="61">
        <f t="shared" ref="E56:E58" si="21">$O$13</f>
        <v>420</v>
      </c>
      <c r="F56" s="61">
        <v>0.0</v>
      </c>
      <c r="G56" s="61"/>
      <c r="H56" s="61"/>
      <c r="I56" s="61">
        <v>0.0</v>
      </c>
      <c r="J56" s="61">
        <f t="shared" ref="J56:J85" si="22">$O$11*$O$10</f>
        <v>96</v>
      </c>
      <c r="K56" s="86"/>
      <c r="L56" s="86">
        <f t="shared" ref="L56:L85" si="23">O56*$O$7</f>
        <v>0</v>
      </c>
      <c r="M56" s="86"/>
      <c r="N56" s="86"/>
      <c r="O56" s="86">
        <f>(E56+F56-J56)*$C$16</f>
        <v>371.2716</v>
      </c>
      <c r="P56" s="87">
        <f>E56+F56</f>
        <v>420</v>
      </c>
      <c r="Q56" s="87">
        <f t="shared" ref="Q56:Q85" si="24">O56-P56</f>
        <v>-48.7284</v>
      </c>
      <c r="R56" s="87">
        <f t="shared" ref="R56:R85" si="25">Q56*0.15</f>
        <v>-7.30926</v>
      </c>
      <c r="S56" s="1"/>
      <c r="T56" s="1"/>
      <c r="U56" s="1"/>
      <c r="V56" s="1"/>
      <c r="W56" s="87">
        <f t="shared" ref="W56:W85" si="26">O56-R56</f>
        <v>378.58086</v>
      </c>
      <c r="X56" s="1"/>
      <c r="Y56" s="84"/>
    </row>
    <row r="57">
      <c r="A57" s="84"/>
      <c r="B57" s="1"/>
      <c r="C57" s="1"/>
      <c r="D57" s="67">
        <v>2.0</v>
      </c>
      <c r="E57" s="61">
        <f t="shared" si="21"/>
        <v>420</v>
      </c>
      <c r="F57" s="61">
        <v>0.0</v>
      </c>
      <c r="G57" s="61"/>
      <c r="H57" s="61"/>
      <c r="I57" s="61">
        <v>0.0</v>
      </c>
      <c r="J57" s="61">
        <f t="shared" si="22"/>
        <v>96</v>
      </c>
      <c r="K57" s="86"/>
      <c r="L57" s="86">
        <f t="shared" si="23"/>
        <v>0</v>
      </c>
      <c r="M57" s="86"/>
      <c r="N57" s="86"/>
      <c r="O57" s="86">
        <f t="shared" ref="O57:O85" si="27">(E57+F57+O56-J57-L56)*$C$16</f>
        <v>796.7117264</v>
      </c>
      <c r="P57" s="87">
        <f t="shared" ref="P57:P85" si="28">P56+E57+F57</f>
        <v>840</v>
      </c>
      <c r="Q57" s="87">
        <f t="shared" si="24"/>
        <v>-43.28827356</v>
      </c>
      <c r="R57" s="87">
        <f t="shared" si="25"/>
        <v>-6.493241034</v>
      </c>
      <c r="S57" s="1"/>
      <c r="T57" s="1"/>
      <c r="U57" s="1"/>
      <c r="V57" s="1"/>
      <c r="W57" s="87">
        <f t="shared" si="26"/>
        <v>803.2049675</v>
      </c>
      <c r="X57" s="1"/>
      <c r="Y57" s="84"/>
    </row>
    <row r="58">
      <c r="A58" s="84"/>
      <c r="B58" s="1"/>
      <c r="C58" s="1"/>
      <c r="D58" s="67">
        <v>3.0</v>
      </c>
      <c r="E58" s="61">
        <f t="shared" si="21"/>
        <v>420</v>
      </c>
      <c r="F58" s="61">
        <v>0.0</v>
      </c>
      <c r="G58" s="61"/>
      <c r="H58" s="61"/>
      <c r="I58" s="61">
        <v>0.0</v>
      </c>
      <c r="J58" s="61">
        <f t="shared" si="22"/>
        <v>96</v>
      </c>
      <c r="K58" s="86"/>
      <c r="L58" s="86">
        <f t="shared" si="23"/>
        <v>0</v>
      </c>
      <c r="M58" s="86"/>
      <c r="N58" s="86"/>
      <c r="O58" s="86">
        <f t="shared" si="27"/>
        <v>1284.223567</v>
      </c>
      <c r="P58" s="87">
        <f t="shared" si="28"/>
        <v>1260</v>
      </c>
      <c r="Q58" s="87">
        <f t="shared" si="24"/>
        <v>24.22356733</v>
      </c>
      <c r="R58" s="87">
        <f t="shared" si="25"/>
        <v>3.633535099</v>
      </c>
      <c r="S58" s="1"/>
      <c r="T58" s="1"/>
      <c r="U58" s="1"/>
      <c r="V58" s="1"/>
      <c r="W58" s="87">
        <f t="shared" si="26"/>
        <v>1280.590032</v>
      </c>
      <c r="X58" s="1"/>
      <c r="Y58" s="84"/>
    </row>
    <row r="59">
      <c r="A59" s="84"/>
      <c r="B59" s="1"/>
      <c r="C59" s="1"/>
      <c r="D59" s="67">
        <v>4.0</v>
      </c>
      <c r="E59" s="61">
        <f t="shared" ref="E59:E85" si="29">$O$14</f>
        <v>420</v>
      </c>
      <c r="F59" s="61">
        <v>0.0</v>
      </c>
      <c r="G59" s="61"/>
      <c r="H59" s="61"/>
      <c r="I59" s="61">
        <v>0.0</v>
      </c>
      <c r="J59" s="61">
        <f t="shared" si="22"/>
        <v>96</v>
      </c>
      <c r="K59" s="86"/>
      <c r="L59" s="86">
        <f t="shared" si="23"/>
        <v>0</v>
      </c>
      <c r="M59" s="86"/>
      <c r="N59" s="86"/>
      <c r="O59" s="86">
        <f t="shared" si="27"/>
        <v>1842.863386</v>
      </c>
      <c r="P59" s="87">
        <f t="shared" si="28"/>
        <v>1680</v>
      </c>
      <c r="Q59" s="87">
        <f t="shared" si="24"/>
        <v>162.8633858</v>
      </c>
      <c r="R59" s="87">
        <f t="shared" si="25"/>
        <v>24.42950787</v>
      </c>
      <c r="S59" s="1"/>
      <c r="T59" s="1"/>
      <c r="U59" s="1"/>
      <c r="V59" s="1"/>
      <c r="W59" s="87">
        <f t="shared" si="26"/>
        <v>1818.433878</v>
      </c>
      <c r="X59" s="1"/>
      <c r="Y59" s="84"/>
    </row>
    <row r="60">
      <c r="A60" s="84"/>
      <c r="B60" s="1"/>
      <c r="C60" s="1"/>
      <c r="D60" s="67">
        <v>5.0</v>
      </c>
      <c r="E60" s="61">
        <f t="shared" si="29"/>
        <v>420</v>
      </c>
      <c r="F60" s="61">
        <v>0.0</v>
      </c>
      <c r="G60" s="61"/>
      <c r="H60" s="61"/>
      <c r="I60" s="61">
        <v>0.0</v>
      </c>
      <c r="J60" s="61">
        <f t="shared" si="22"/>
        <v>96</v>
      </c>
      <c r="K60" s="86"/>
      <c r="L60" s="86">
        <f t="shared" si="23"/>
        <v>0</v>
      </c>
      <c r="M60" s="86"/>
      <c r="N60" s="86"/>
      <c r="O60" s="86">
        <f t="shared" si="27"/>
        <v>2483.008754</v>
      </c>
      <c r="P60" s="87">
        <f t="shared" si="28"/>
        <v>2100</v>
      </c>
      <c r="Q60" s="87">
        <f t="shared" si="24"/>
        <v>383.0087538</v>
      </c>
      <c r="R60" s="87">
        <f t="shared" si="25"/>
        <v>57.45131307</v>
      </c>
      <c r="S60" s="1"/>
      <c r="T60" s="1"/>
      <c r="U60" s="1"/>
      <c r="V60" s="1"/>
      <c r="W60" s="87">
        <f t="shared" si="26"/>
        <v>2425.557441</v>
      </c>
      <c r="X60" s="1"/>
      <c r="Y60" s="84"/>
    </row>
    <row r="61">
      <c r="A61" s="84"/>
      <c r="B61" s="1"/>
      <c r="C61" s="1"/>
      <c r="D61" s="67">
        <v>6.0</v>
      </c>
      <c r="E61" s="61">
        <f t="shared" si="29"/>
        <v>420</v>
      </c>
      <c r="F61" s="61">
        <v>0.0</v>
      </c>
      <c r="G61" s="61"/>
      <c r="H61" s="61"/>
      <c r="I61" s="61">
        <v>0.0</v>
      </c>
      <c r="J61" s="61">
        <f t="shared" si="22"/>
        <v>96</v>
      </c>
      <c r="K61" s="86"/>
      <c r="L61" s="86">
        <f t="shared" si="23"/>
        <v>0</v>
      </c>
      <c r="M61" s="86"/>
      <c r="N61" s="86"/>
      <c r="O61" s="86">
        <f t="shared" si="27"/>
        <v>3216.551331</v>
      </c>
      <c r="P61" s="87">
        <f t="shared" si="28"/>
        <v>2520</v>
      </c>
      <c r="Q61" s="87">
        <f t="shared" si="24"/>
        <v>696.551331</v>
      </c>
      <c r="R61" s="87">
        <f t="shared" si="25"/>
        <v>104.4826996</v>
      </c>
      <c r="S61" s="1"/>
      <c r="T61" s="1"/>
      <c r="U61" s="1"/>
      <c r="V61" s="1"/>
      <c r="W61" s="87">
        <f t="shared" si="26"/>
        <v>3112.068631</v>
      </c>
      <c r="X61" s="1"/>
      <c r="Y61" s="84"/>
    </row>
    <row r="62">
      <c r="A62" s="84"/>
      <c r="B62" s="1"/>
      <c r="C62" s="1"/>
      <c r="D62" s="67">
        <v>7.0</v>
      </c>
      <c r="E62" s="61">
        <f t="shared" si="29"/>
        <v>420</v>
      </c>
      <c r="F62" s="61">
        <v>0.0</v>
      </c>
      <c r="G62" s="61"/>
      <c r="H62" s="61"/>
      <c r="I62" s="61">
        <v>0.0</v>
      </c>
      <c r="J62" s="61">
        <f t="shared" si="22"/>
        <v>96</v>
      </c>
      <c r="K62" s="86"/>
      <c r="L62" s="86">
        <f t="shared" si="23"/>
        <v>0</v>
      </c>
      <c r="M62" s="86"/>
      <c r="N62" s="86"/>
      <c r="O62" s="86">
        <f t="shared" si="27"/>
        <v>4057.11777</v>
      </c>
      <c r="P62" s="87">
        <f t="shared" si="28"/>
        <v>2940</v>
      </c>
      <c r="Q62" s="87">
        <f t="shared" si="24"/>
        <v>1117.11777</v>
      </c>
      <c r="R62" s="87">
        <f t="shared" si="25"/>
        <v>167.5676655</v>
      </c>
      <c r="S62" s="1"/>
      <c r="T62" s="1"/>
      <c r="U62" s="1"/>
      <c r="V62" s="1"/>
      <c r="W62" s="87">
        <f t="shared" si="26"/>
        <v>3889.550105</v>
      </c>
      <c r="X62" s="1"/>
      <c r="Y62" s="84"/>
    </row>
    <row r="63">
      <c r="A63" s="84"/>
      <c r="B63" s="1"/>
      <c r="C63" s="1"/>
      <c r="D63" s="67">
        <v>8.0</v>
      </c>
      <c r="E63" s="61">
        <f t="shared" si="29"/>
        <v>420</v>
      </c>
      <c r="F63" s="61">
        <v>0.0</v>
      </c>
      <c r="G63" s="61"/>
      <c r="H63" s="61"/>
      <c r="I63" s="61">
        <v>0.0</v>
      </c>
      <c r="J63" s="61">
        <f t="shared" si="22"/>
        <v>96</v>
      </c>
      <c r="K63" s="86"/>
      <c r="L63" s="86">
        <f t="shared" si="23"/>
        <v>0</v>
      </c>
      <c r="M63" s="86"/>
      <c r="N63" s="86"/>
      <c r="O63" s="86">
        <f t="shared" si="27"/>
        <v>5020.322853</v>
      </c>
      <c r="P63" s="87">
        <f t="shared" si="28"/>
        <v>3360</v>
      </c>
      <c r="Q63" s="87">
        <f t="shared" si="24"/>
        <v>1660.322853</v>
      </c>
      <c r="R63" s="87">
        <f t="shared" si="25"/>
        <v>249.0484279</v>
      </c>
      <c r="S63" s="1"/>
      <c r="T63" s="1"/>
      <c r="U63" s="1"/>
      <c r="V63" s="1"/>
      <c r="W63" s="87">
        <f t="shared" si="26"/>
        <v>4771.274425</v>
      </c>
      <c r="X63" s="1"/>
      <c r="Y63" s="84"/>
    </row>
    <row r="64">
      <c r="A64" s="84"/>
      <c r="B64" s="1"/>
      <c r="C64" s="1"/>
      <c r="D64" s="67">
        <v>9.0</v>
      </c>
      <c r="E64" s="61">
        <f t="shared" si="29"/>
        <v>420</v>
      </c>
      <c r="F64" s="61">
        <v>0.0</v>
      </c>
      <c r="G64" s="61"/>
      <c r="H64" s="61"/>
      <c r="I64" s="61">
        <v>0.0</v>
      </c>
      <c r="J64" s="61">
        <f t="shared" si="22"/>
        <v>96</v>
      </c>
      <c r="K64" s="86"/>
      <c r="L64" s="86">
        <f t="shared" si="23"/>
        <v>0</v>
      </c>
      <c r="M64" s="86"/>
      <c r="N64" s="86"/>
      <c r="O64" s="86">
        <f t="shared" si="27"/>
        <v>6124.059557</v>
      </c>
      <c r="P64" s="87">
        <f t="shared" si="28"/>
        <v>3780</v>
      </c>
      <c r="Q64" s="87">
        <f t="shared" si="24"/>
        <v>2344.059557</v>
      </c>
      <c r="R64" s="87">
        <f t="shared" si="25"/>
        <v>351.6089336</v>
      </c>
      <c r="S64" s="1"/>
      <c r="T64" s="1"/>
      <c r="U64" s="1"/>
      <c r="V64" s="1"/>
      <c r="W64" s="87">
        <f t="shared" si="26"/>
        <v>5772.450623</v>
      </c>
      <c r="X64" s="1"/>
      <c r="Y64" s="84"/>
    </row>
    <row r="65">
      <c r="A65" s="84"/>
      <c r="B65" s="1"/>
      <c r="C65" s="1"/>
      <c r="D65" s="67">
        <v>10.0</v>
      </c>
      <c r="E65" s="61">
        <f t="shared" si="29"/>
        <v>420</v>
      </c>
      <c r="F65" s="61">
        <v>0.0</v>
      </c>
      <c r="G65" s="61"/>
      <c r="H65" s="61"/>
      <c r="I65" s="61">
        <v>0.0</v>
      </c>
      <c r="J65" s="61">
        <f t="shared" si="22"/>
        <v>96</v>
      </c>
      <c r="K65" s="86"/>
      <c r="L65" s="86">
        <f t="shared" si="23"/>
        <v>0</v>
      </c>
      <c r="M65" s="86"/>
      <c r="N65" s="86"/>
      <c r="O65" s="86">
        <f t="shared" si="27"/>
        <v>7388.831446</v>
      </c>
      <c r="P65" s="87">
        <f t="shared" si="28"/>
        <v>4200</v>
      </c>
      <c r="Q65" s="87">
        <f t="shared" si="24"/>
        <v>3188.831446</v>
      </c>
      <c r="R65" s="87">
        <f t="shared" si="25"/>
        <v>478.324717</v>
      </c>
      <c r="S65" s="1"/>
      <c r="T65" s="1"/>
      <c r="U65" s="1"/>
      <c r="V65" s="1"/>
      <c r="W65" s="87">
        <f t="shared" si="26"/>
        <v>6910.506729</v>
      </c>
      <c r="X65" s="1"/>
      <c r="Y65" s="84"/>
    </row>
    <row r="66">
      <c r="A66" s="84"/>
      <c r="B66" s="1"/>
      <c r="C66" s="1"/>
      <c r="D66" s="67">
        <v>11.0</v>
      </c>
      <c r="E66" s="61">
        <f t="shared" si="29"/>
        <v>420</v>
      </c>
      <c r="F66" s="61">
        <v>0.0</v>
      </c>
      <c r="G66" s="61"/>
      <c r="H66" s="61"/>
      <c r="I66" s="61">
        <v>0.0</v>
      </c>
      <c r="J66" s="61">
        <f t="shared" si="22"/>
        <v>96</v>
      </c>
      <c r="K66" s="86"/>
      <c r="L66" s="86">
        <f t="shared" si="23"/>
        <v>0</v>
      </c>
      <c r="M66" s="86"/>
      <c r="N66" s="86"/>
      <c r="O66" s="86">
        <f t="shared" si="27"/>
        <v>8838.133554</v>
      </c>
      <c r="P66" s="87">
        <f t="shared" si="28"/>
        <v>4620</v>
      </c>
      <c r="Q66" s="87">
        <f t="shared" si="24"/>
        <v>4218.133554</v>
      </c>
      <c r="R66" s="87">
        <f t="shared" si="25"/>
        <v>632.7200332</v>
      </c>
      <c r="S66" s="1"/>
      <c r="T66" s="1"/>
      <c r="U66" s="1"/>
      <c r="V66" s="1"/>
      <c r="W66" s="87">
        <f t="shared" si="26"/>
        <v>8205.413521</v>
      </c>
      <c r="X66" s="1"/>
      <c r="Y66" s="84"/>
    </row>
    <row r="67">
      <c r="A67" s="84"/>
      <c r="B67" s="1"/>
      <c r="C67" s="1"/>
      <c r="D67" s="67">
        <v>12.0</v>
      </c>
      <c r="E67" s="61">
        <f t="shared" si="29"/>
        <v>420</v>
      </c>
      <c r="F67" s="61">
        <v>0.0</v>
      </c>
      <c r="G67" s="61"/>
      <c r="H67" s="61"/>
      <c r="I67" s="61">
        <v>0.0</v>
      </c>
      <c r="J67" s="61">
        <f t="shared" si="22"/>
        <v>96</v>
      </c>
      <c r="K67" s="86"/>
      <c r="L67" s="86">
        <f t="shared" si="23"/>
        <v>0</v>
      </c>
      <c r="M67" s="86"/>
      <c r="N67" s="86"/>
      <c r="O67" s="86">
        <f t="shared" si="27"/>
        <v>10498.88884</v>
      </c>
      <c r="P67" s="87">
        <f t="shared" si="28"/>
        <v>5040</v>
      </c>
      <c r="Q67" s="87">
        <f t="shared" si="24"/>
        <v>5458.88884</v>
      </c>
      <c r="R67" s="87">
        <f t="shared" si="25"/>
        <v>818.833326</v>
      </c>
      <c r="S67" s="1"/>
      <c r="T67" s="1"/>
      <c r="U67" s="1"/>
      <c r="V67" s="1"/>
      <c r="W67" s="87">
        <f t="shared" si="26"/>
        <v>9680.055514</v>
      </c>
      <c r="X67" s="1"/>
      <c r="Y67" s="84"/>
    </row>
    <row r="68">
      <c r="A68" s="84"/>
      <c r="B68" s="1"/>
      <c r="C68" s="1"/>
      <c r="D68" s="67">
        <v>13.0</v>
      </c>
      <c r="E68" s="61">
        <f t="shared" si="29"/>
        <v>420</v>
      </c>
      <c r="F68" s="61">
        <v>0.0</v>
      </c>
      <c r="G68" s="61"/>
      <c r="H68" s="61"/>
      <c r="I68" s="61">
        <v>0.0</v>
      </c>
      <c r="J68" s="61">
        <f t="shared" si="22"/>
        <v>96</v>
      </c>
      <c r="K68" s="86"/>
      <c r="L68" s="86">
        <f t="shared" si="23"/>
        <v>0</v>
      </c>
      <c r="M68" s="86"/>
      <c r="N68" s="86"/>
      <c r="O68" s="86">
        <f t="shared" si="27"/>
        <v>12401.94832</v>
      </c>
      <c r="P68" s="87">
        <f t="shared" si="28"/>
        <v>5460</v>
      </c>
      <c r="Q68" s="87">
        <f t="shared" si="24"/>
        <v>6941.948322</v>
      </c>
      <c r="R68" s="87">
        <f t="shared" si="25"/>
        <v>1041.292248</v>
      </c>
      <c r="S68" s="1"/>
      <c r="T68" s="1"/>
      <c r="U68" s="1"/>
      <c r="V68" s="1"/>
      <c r="W68" s="87">
        <f t="shared" si="26"/>
        <v>11360.65607</v>
      </c>
      <c r="X68" s="1"/>
      <c r="Y68" s="84"/>
    </row>
    <row r="69">
      <c r="A69" s="84"/>
      <c r="B69" s="1"/>
      <c r="C69" s="1"/>
      <c r="D69" s="67">
        <v>14.0</v>
      </c>
      <c r="E69" s="61">
        <f t="shared" si="29"/>
        <v>420</v>
      </c>
      <c r="F69" s="61">
        <v>0.0</v>
      </c>
      <c r="G69" s="61"/>
      <c r="H69" s="61"/>
      <c r="I69" s="61">
        <v>0.0</v>
      </c>
      <c r="J69" s="61">
        <f t="shared" si="22"/>
        <v>96</v>
      </c>
      <c r="K69" s="86"/>
      <c r="L69" s="86">
        <f t="shared" si="23"/>
        <v>0</v>
      </c>
      <c r="M69" s="86"/>
      <c r="N69" s="86"/>
      <c r="O69" s="86">
        <f t="shared" si="27"/>
        <v>14582.66418</v>
      </c>
      <c r="P69" s="87">
        <f t="shared" si="28"/>
        <v>5880</v>
      </c>
      <c r="Q69" s="87">
        <f t="shared" si="24"/>
        <v>8702.664182</v>
      </c>
      <c r="R69" s="87">
        <f t="shared" si="25"/>
        <v>1305.399627</v>
      </c>
      <c r="S69" s="1"/>
      <c r="T69" s="1"/>
      <c r="U69" s="1"/>
      <c r="V69" s="1"/>
      <c r="W69" s="87">
        <f t="shared" si="26"/>
        <v>13277.26455</v>
      </c>
      <c r="X69" s="1"/>
      <c r="Y69" s="84"/>
    </row>
    <row r="70">
      <c r="A70" s="84"/>
      <c r="B70" s="1"/>
      <c r="C70" s="1"/>
      <c r="D70" s="67">
        <v>15.0</v>
      </c>
      <c r="E70" s="61">
        <f t="shared" si="29"/>
        <v>420</v>
      </c>
      <c r="F70" s="61">
        <v>0.0</v>
      </c>
      <c r="G70" s="61"/>
      <c r="H70" s="61"/>
      <c r="I70" s="61">
        <v>0.0</v>
      </c>
      <c r="J70" s="61">
        <f t="shared" si="22"/>
        <v>96</v>
      </c>
      <c r="K70" s="86"/>
      <c r="L70" s="86">
        <f t="shared" si="23"/>
        <v>0</v>
      </c>
      <c r="M70" s="86"/>
      <c r="N70" s="86"/>
      <c r="O70" s="86">
        <f t="shared" si="27"/>
        <v>17081.54649</v>
      </c>
      <c r="P70" s="87">
        <f t="shared" si="28"/>
        <v>6300</v>
      </c>
      <c r="Q70" s="86">
        <f t="shared" si="24"/>
        <v>10781.54649</v>
      </c>
      <c r="R70" s="87">
        <f t="shared" si="25"/>
        <v>1617.231973</v>
      </c>
      <c r="S70" s="1"/>
      <c r="T70" s="1"/>
      <c r="U70" s="1"/>
      <c r="V70" s="1"/>
      <c r="W70" s="87">
        <f t="shared" si="26"/>
        <v>15464.31451</v>
      </c>
      <c r="X70" s="1"/>
      <c r="Y70" s="84"/>
    </row>
    <row r="71">
      <c r="A71" s="84"/>
      <c r="B71" s="1"/>
      <c r="C71" s="1"/>
      <c r="D71" s="67">
        <v>16.0</v>
      </c>
      <c r="E71" s="61">
        <f t="shared" si="29"/>
        <v>420</v>
      </c>
      <c r="F71" s="61">
        <v>0.0</v>
      </c>
      <c r="G71" s="61"/>
      <c r="H71" s="61"/>
      <c r="I71" s="61">
        <v>0.0</v>
      </c>
      <c r="J71" s="61">
        <f t="shared" si="22"/>
        <v>96</v>
      </c>
      <c r="K71" s="86"/>
      <c r="L71" s="86">
        <f t="shared" si="23"/>
        <v>0</v>
      </c>
      <c r="M71" s="86"/>
      <c r="N71" s="86"/>
      <c r="O71" s="86">
        <f t="shared" si="27"/>
        <v>19945.01572</v>
      </c>
      <c r="P71" s="87">
        <f t="shared" si="28"/>
        <v>6720</v>
      </c>
      <c r="Q71" s="86">
        <f t="shared" si="24"/>
        <v>13225.01572</v>
      </c>
      <c r="R71" s="87">
        <f t="shared" si="25"/>
        <v>1983.752358</v>
      </c>
      <c r="S71" s="1"/>
      <c r="T71" s="1"/>
      <c r="U71" s="1"/>
      <c r="V71" s="1"/>
      <c r="W71" s="87">
        <f t="shared" si="26"/>
        <v>17961.26336</v>
      </c>
      <c r="X71" s="1"/>
      <c r="Y71" s="84"/>
    </row>
    <row r="72">
      <c r="A72" s="84"/>
      <c r="B72" s="1"/>
      <c r="C72" s="1"/>
      <c r="D72" s="67">
        <v>17.0</v>
      </c>
      <c r="E72" s="61">
        <f t="shared" si="29"/>
        <v>420</v>
      </c>
      <c r="F72" s="61">
        <v>0.0</v>
      </c>
      <c r="G72" s="61"/>
      <c r="H72" s="61"/>
      <c r="I72" s="61">
        <v>0.0</v>
      </c>
      <c r="J72" s="61">
        <f t="shared" si="22"/>
        <v>96</v>
      </c>
      <c r="K72" s="86"/>
      <c r="L72" s="86">
        <f t="shared" si="23"/>
        <v>0</v>
      </c>
      <c r="M72" s="86"/>
      <c r="N72" s="86"/>
      <c r="O72" s="86">
        <f t="shared" si="27"/>
        <v>23226.26511</v>
      </c>
      <c r="P72" s="87">
        <f t="shared" si="28"/>
        <v>7140</v>
      </c>
      <c r="Q72" s="86">
        <f t="shared" si="24"/>
        <v>16086.26511</v>
      </c>
      <c r="R72" s="87">
        <f t="shared" si="25"/>
        <v>2412.939767</v>
      </c>
      <c r="S72" s="1"/>
      <c r="T72" s="1"/>
      <c r="U72" s="1"/>
      <c r="V72" s="1"/>
      <c r="W72" s="87">
        <f t="shared" si="26"/>
        <v>20813.32534</v>
      </c>
      <c r="X72" s="1"/>
      <c r="Y72" s="84"/>
    </row>
    <row r="73">
      <c r="A73" s="84"/>
      <c r="B73" s="1"/>
      <c r="C73" s="1"/>
      <c r="D73" s="67">
        <v>18.0</v>
      </c>
      <c r="E73" s="61">
        <f t="shared" si="29"/>
        <v>420</v>
      </c>
      <c r="F73" s="61">
        <v>0.0</v>
      </c>
      <c r="G73" s="61"/>
      <c r="H73" s="61"/>
      <c r="I73" s="61">
        <v>0.0</v>
      </c>
      <c r="J73" s="61">
        <f t="shared" si="22"/>
        <v>96</v>
      </c>
      <c r="K73" s="86"/>
      <c r="L73" s="86">
        <f t="shared" si="23"/>
        <v>0</v>
      </c>
      <c r="M73" s="86"/>
      <c r="N73" s="86"/>
      <c r="O73" s="86">
        <f t="shared" si="27"/>
        <v>26986.24879</v>
      </c>
      <c r="P73" s="87">
        <f t="shared" si="28"/>
        <v>7560</v>
      </c>
      <c r="Q73" s="86">
        <f t="shared" si="24"/>
        <v>19426.24879</v>
      </c>
      <c r="R73" s="87">
        <f t="shared" si="25"/>
        <v>2913.937319</v>
      </c>
      <c r="S73" s="1"/>
      <c r="T73" s="1"/>
      <c r="U73" s="1"/>
      <c r="V73" s="1"/>
      <c r="W73" s="87">
        <f t="shared" si="26"/>
        <v>24072.31147</v>
      </c>
      <c r="X73" s="1"/>
      <c r="Y73" s="84"/>
    </row>
    <row r="74">
      <c r="A74" s="84"/>
      <c r="B74" s="1"/>
      <c r="C74" s="1"/>
      <c r="D74" s="67">
        <v>19.0</v>
      </c>
      <c r="E74" s="61">
        <f t="shared" si="29"/>
        <v>420</v>
      </c>
      <c r="F74" s="61">
        <v>0.0</v>
      </c>
      <c r="G74" s="61"/>
      <c r="H74" s="61"/>
      <c r="I74" s="61">
        <v>0.0</v>
      </c>
      <c r="J74" s="61">
        <f t="shared" si="22"/>
        <v>96</v>
      </c>
      <c r="K74" s="86"/>
      <c r="L74" s="86">
        <f t="shared" si="23"/>
        <v>0</v>
      </c>
      <c r="M74" s="86"/>
      <c r="N74" s="86"/>
      <c r="O74" s="86">
        <f t="shared" si="27"/>
        <v>31294.81409</v>
      </c>
      <c r="P74" s="87">
        <f t="shared" si="28"/>
        <v>7980</v>
      </c>
      <c r="Q74" s="86">
        <f t="shared" si="24"/>
        <v>23314.81409</v>
      </c>
      <c r="R74" s="87">
        <f t="shared" si="25"/>
        <v>3497.222114</v>
      </c>
      <c r="S74" s="1"/>
      <c r="T74" s="1"/>
      <c r="U74" s="1"/>
      <c r="V74" s="1"/>
      <c r="W74" s="87">
        <f t="shared" si="26"/>
        <v>27797.59198</v>
      </c>
      <c r="X74" s="1"/>
      <c r="Y74" s="84"/>
    </row>
    <row r="75">
      <c r="A75" s="84"/>
      <c r="B75" s="1"/>
      <c r="C75" s="1"/>
      <c r="D75" s="67">
        <v>20.0</v>
      </c>
      <c r="E75" s="61">
        <f t="shared" si="29"/>
        <v>420</v>
      </c>
      <c r="F75" s="61">
        <v>0.0</v>
      </c>
      <c r="G75" s="61"/>
      <c r="H75" s="61"/>
      <c r="I75" s="61">
        <v>0.0</v>
      </c>
      <c r="J75" s="61">
        <f t="shared" si="22"/>
        <v>96</v>
      </c>
      <c r="K75" s="86"/>
      <c r="L75" s="86">
        <f t="shared" si="23"/>
        <v>0</v>
      </c>
      <c r="M75" s="86"/>
      <c r="N75" s="86"/>
      <c r="O75" s="86">
        <f t="shared" si="27"/>
        <v>36231.99907</v>
      </c>
      <c r="P75" s="87">
        <f t="shared" si="28"/>
        <v>8400</v>
      </c>
      <c r="Q75" s="86">
        <f t="shared" si="24"/>
        <v>27831.99907</v>
      </c>
      <c r="R75" s="87">
        <f t="shared" si="25"/>
        <v>4174.79986</v>
      </c>
      <c r="S75" s="1"/>
      <c r="T75" s="1"/>
      <c r="U75" s="1"/>
      <c r="V75" s="1"/>
      <c r="W75" s="87">
        <f t="shared" si="26"/>
        <v>32057.19921</v>
      </c>
      <c r="X75" s="1"/>
      <c r="Y75" s="84"/>
    </row>
    <row r="76">
      <c r="A76" s="84"/>
      <c r="B76" s="1"/>
      <c r="C76" s="1"/>
      <c r="D76" s="67">
        <v>21.0</v>
      </c>
      <c r="E76" s="61">
        <f t="shared" si="29"/>
        <v>420</v>
      </c>
      <c r="F76" s="61">
        <v>0.0</v>
      </c>
      <c r="G76" s="61"/>
      <c r="H76" s="61"/>
      <c r="I76" s="61">
        <v>0.0</v>
      </c>
      <c r="J76" s="61">
        <f t="shared" si="22"/>
        <v>96</v>
      </c>
      <c r="K76" s="86"/>
      <c r="L76" s="86">
        <f t="shared" si="23"/>
        <v>0</v>
      </c>
      <c r="M76" s="86"/>
      <c r="N76" s="86"/>
      <c r="O76" s="86">
        <f t="shared" si="27"/>
        <v>41889.51933</v>
      </c>
      <c r="P76" s="87">
        <f t="shared" si="28"/>
        <v>8820</v>
      </c>
      <c r="Q76" s="86">
        <f t="shared" si="24"/>
        <v>33069.51933</v>
      </c>
      <c r="R76" s="87">
        <f t="shared" si="25"/>
        <v>4960.427899</v>
      </c>
      <c r="S76" s="1"/>
      <c r="T76" s="1"/>
      <c r="U76" s="1"/>
      <c r="V76" s="1"/>
      <c r="W76" s="87">
        <f t="shared" si="26"/>
        <v>36929.09143</v>
      </c>
      <c r="X76" s="1"/>
      <c r="Y76" s="84"/>
    </row>
    <row r="77">
      <c r="A77" s="84"/>
      <c r="B77" s="1"/>
      <c r="C77" s="1"/>
      <c r="D77" s="67">
        <v>22.0</v>
      </c>
      <c r="E77" s="61">
        <f t="shared" si="29"/>
        <v>420</v>
      </c>
      <c r="F77" s="61">
        <v>0.0</v>
      </c>
      <c r="G77" s="61"/>
      <c r="H77" s="61"/>
      <c r="I77" s="61">
        <v>0.0</v>
      </c>
      <c r="J77" s="61">
        <f t="shared" si="22"/>
        <v>96</v>
      </c>
      <c r="K77" s="86"/>
      <c r="L77" s="86">
        <f t="shared" si="23"/>
        <v>0</v>
      </c>
      <c r="M77" s="86"/>
      <c r="N77" s="86"/>
      <c r="O77" s="86">
        <f t="shared" si="27"/>
        <v>48372.4718</v>
      </c>
      <c r="P77" s="87">
        <f t="shared" si="28"/>
        <v>9240</v>
      </c>
      <c r="Q77" s="86">
        <f t="shared" si="24"/>
        <v>39132.4718</v>
      </c>
      <c r="R77" s="87">
        <f t="shared" si="25"/>
        <v>5869.87077</v>
      </c>
      <c r="S77" s="1"/>
      <c r="T77" s="1"/>
      <c r="U77" s="1"/>
      <c r="V77" s="1"/>
      <c r="W77" s="87">
        <f t="shared" si="26"/>
        <v>42502.60103</v>
      </c>
      <c r="X77" s="1"/>
      <c r="Y77" s="84"/>
    </row>
    <row r="78">
      <c r="A78" s="84"/>
      <c r="B78" s="1"/>
      <c r="C78" s="1"/>
      <c r="D78" s="67">
        <v>23.0</v>
      </c>
      <c r="E78" s="61">
        <f t="shared" si="29"/>
        <v>420</v>
      </c>
      <c r="F78" s="61">
        <v>0.0</v>
      </c>
      <c r="G78" s="61"/>
      <c r="H78" s="61"/>
      <c r="I78" s="61">
        <v>0.0</v>
      </c>
      <c r="J78" s="61">
        <f t="shared" si="22"/>
        <v>96</v>
      </c>
      <c r="K78" s="86"/>
      <c r="L78" s="86">
        <f t="shared" si="23"/>
        <v>0</v>
      </c>
      <c r="M78" s="86"/>
      <c r="N78" s="86"/>
      <c r="O78" s="86">
        <f t="shared" si="27"/>
        <v>55801.28704</v>
      </c>
      <c r="P78" s="87">
        <f t="shared" si="28"/>
        <v>9660</v>
      </c>
      <c r="Q78" s="86">
        <f t="shared" si="24"/>
        <v>46141.28704</v>
      </c>
      <c r="R78" s="87">
        <f t="shared" si="25"/>
        <v>6921.193055</v>
      </c>
      <c r="S78" s="1"/>
      <c r="T78" s="1"/>
      <c r="U78" s="1"/>
      <c r="V78" s="1"/>
      <c r="W78" s="87">
        <f t="shared" si="26"/>
        <v>48880.09398</v>
      </c>
      <c r="X78" s="1"/>
      <c r="Y78" s="84"/>
    </row>
    <row r="79">
      <c r="A79" s="84"/>
      <c r="B79" s="1"/>
      <c r="C79" s="1"/>
      <c r="D79" s="67">
        <v>24.0</v>
      </c>
      <c r="E79" s="61">
        <f t="shared" si="29"/>
        <v>420</v>
      </c>
      <c r="F79" s="61">
        <v>0.0</v>
      </c>
      <c r="G79" s="61"/>
      <c r="H79" s="61"/>
      <c r="I79" s="61">
        <v>0.0</v>
      </c>
      <c r="J79" s="61">
        <f t="shared" si="22"/>
        <v>96</v>
      </c>
      <c r="K79" s="86"/>
      <c r="L79" s="86">
        <f t="shared" si="23"/>
        <v>0</v>
      </c>
      <c r="M79" s="86"/>
      <c r="N79" s="86"/>
      <c r="O79" s="86">
        <f t="shared" si="27"/>
        <v>64313.96641</v>
      </c>
      <c r="P79" s="87">
        <f t="shared" si="28"/>
        <v>10080</v>
      </c>
      <c r="Q79" s="86">
        <f t="shared" si="24"/>
        <v>54233.96641</v>
      </c>
      <c r="R79" s="87">
        <f t="shared" si="25"/>
        <v>8135.094962</v>
      </c>
      <c r="S79" s="1"/>
      <c r="T79" s="1"/>
      <c r="U79" s="1"/>
      <c r="V79" s="1"/>
      <c r="W79" s="87">
        <f t="shared" si="26"/>
        <v>56178.87145</v>
      </c>
      <c r="X79" s="1"/>
      <c r="Y79" s="84"/>
    </row>
    <row r="80">
      <c r="A80" s="84"/>
      <c r="B80" s="1"/>
      <c r="C80" s="1"/>
      <c r="D80" s="67">
        <v>25.0</v>
      </c>
      <c r="E80" s="61">
        <f t="shared" si="29"/>
        <v>420</v>
      </c>
      <c r="F80" s="61">
        <v>0.0</v>
      </c>
      <c r="G80" s="61"/>
      <c r="H80" s="61"/>
      <c r="I80" s="61">
        <v>0.0</v>
      </c>
      <c r="J80" s="61">
        <f t="shared" si="22"/>
        <v>96</v>
      </c>
      <c r="K80" s="86"/>
      <c r="L80" s="86">
        <f t="shared" si="23"/>
        <v>0</v>
      </c>
      <c r="M80" s="86"/>
      <c r="N80" s="86"/>
      <c r="O80" s="86">
        <f t="shared" si="27"/>
        <v>74068.64571</v>
      </c>
      <c r="P80" s="87">
        <f t="shared" si="28"/>
        <v>10500</v>
      </c>
      <c r="Q80" s="86">
        <f t="shared" si="24"/>
        <v>63568.64571</v>
      </c>
      <c r="R80" s="87">
        <f t="shared" si="25"/>
        <v>9535.296857</v>
      </c>
      <c r="S80" s="1"/>
      <c r="T80" s="1"/>
      <c r="U80" s="1"/>
      <c r="V80" s="1"/>
      <c r="W80" s="87">
        <f t="shared" si="26"/>
        <v>64533.34886</v>
      </c>
      <c r="X80" s="1"/>
      <c r="Y80" s="84"/>
    </row>
    <row r="81">
      <c r="A81" s="84"/>
      <c r="B81" s="1"/>
      <c r="C81" s="1"/>
      <c r="D81" s="67">
        <v>26.0</v>
      </c>
      <c r="E81" s="61">
        <f t="shared" si="29"/>
        <v>420</v>
      </c>
      <c r="F81" s="61">
        <v>0.0</v>
      </c>
      <c r="G81" s="61"/>
      <c r="H81" s="61"/>
      <c r="I81" s="61">
        <v>0.0</v>
      </c>
      <c r="J81" s="61">
        <f t="shared" si="22"/>
        <v>96</v>
      </c>
      <c r="K81" s="86"/>
      <c r="L81" s="86">
        <f t="shared" si="23"/>
        <v>0</v>
      </c>
      <c r="M81" s="86"/>
      <c r="N81" s="86"/>
      <c r="O81" s="86">
        <f t="shared" si="27"/>
        <v>85246.53272</v>
      </c>
      <c r="P81" s="87">
        <f t="shared" si="28"/>
        <v>10920</v>
      </c>
      <c r="Q81" s="86">
        <f t="shared" si="24"/>
        <v>74326.53272</v>
      </c>
      <c r="R81" s="87">
        <f t="shared" si="25"/>
        <v>11148.97991</v>
      </c>
      <c r="S81" s="1"/>
      <c r="T81" s="1"/>
      <c r="U81" s="1"/>
      <c r="V81" s="1"/>
      <c r="W81" s="87">
        <f t="shared" si="26"/>
        <v>74097.55281</v>
      </c>
      <c r="X81" s="1"/>
      <c r="Y81" s="84"/>
    </row>
    <row r="82">
      <c r="A82" s="84"/>
      <c r="B82" s="1"/>
      <c r="C82" s="1"/>
      <c r="D82" s="67">
        <v>27.0</v>
      </c>
      <c r="E82" s="61">
        <f t="shared" si="29"/>
        <v>420</v>
      </c>
      <c r="F82" s="61">
        <v>0.0</v>
      </c>
      <c r="G82" s="61"/>
      <c r="H82" s="61"/>
      <c r="I82" s="61">
        <v>0.0</v>
      </c>
      <c r="J82" s="61">
        <f t="shared" si="22"/>
        <v>96</v>
      </c>
      <c r="K82" s="86"/>
      <c r="L82" s="86">
        <f t="shared" si="23"/>
        <v>0</v>
      </c>
      <c r="M82" s="86"/>
      <c r="N82" s="86"/>
      <c r="O82" s="86">
        <f t="shared" si="27"/>
        <v>98055.27345</v>
      </c>
      <c r="P82" s="87">
        <f t="shared" si="28"/>
        <v>11340</v>
      </c>
      <c r="Q82" s="86">
        <f t="shared" si="24"/>
        <v>86715.27345</v>
      </c>
      <c r="R82" s="87">
        <f t="shared" si="25"/>
        <v>13007.29102</v>
      </c>
      <c r="S82" s="1"/>
      <c r="T82" s="1"/>
      <c r="U82" s="1"/>
      <c r="V82" s="1"/>
      <c r="W82" s="87">
        <f t="shared" si="26"/>
        <v>85047.98243</v>
      </c>
      <c r="X82" s="1"/>
      <c r="Y82" s="84"/>
    </row>
    <row r="83">
      <c r="A83" s="84"/>
      <c r="B83" s="1"/>
      <c r="C83" s="1"/>
      <c r="D83" s="67">
        <v>28.0</v>
      </c>
      <c r="E83" s="61">
        <f t="shared" si="29"/>
        <v>420</v>
      </c>
      <c r="F83" s="61">
        <v>0.0</v>
      </c>
      <c r="G83" s="61"/>
      <c r="H83" s="61"/>
      <c r="I83" s="61">
        <v>0.0</v>
      </c>
      <c r="J83" s="61">
        <f t="shared" si="22"/>
        <v>96</v>
      </c>
      <c r="K83" s="86"/>
      <c r="L83" s="86">
        <f t="shared" si="23"/>
        <v>0</v>
      </c>
      <c r="M83" s="86"/>
      <c r="N83" s="86"/>
      <c r="O83" s="86">
        <f t="shared" si="27"/>
        <v>112732.8094</v>
      </c>
      <c r="P83" s="87">
        <f t="shared" si="28"/>
        <v>11760</v>
      </c>
      <c r="Q83" s="86">
        <f t="shared" si="24"/>
        <v>100972.8094</v>
      </c>
      <c r="R83" s="87">
        <f t="shared" si="25"/>
        <v>15145.92142</v>
      </c>
      <c r="S83" s="1"/>
      <c r="T83" s="1"/>
      <c r="U83" s="1"/>
      <c r="V83" s="1"/>
      <c r="W83" s="87">
        <f t="shared" si="26"/>
        <v>97586.88803</v>
      </c>
      <c r="X83" s="1"/>
      <c r="Y83" s="84"/>
    </row>
    <row r="84">
      <c r="A84" s="84"/>
      <c r="B84" s="1"/>
      <c r="C84" s="1"/>
      <c r="D84" s="67">
        <v>29.0</v>
      </c>
      <c r="E84" s="61">
        <f t="shared" si="29"/>
        <v>420</v>
      </c>
      <c r="F84" s="61">
        <v>0.0</v>
      </c>
      <c r="G84" s="61"/>
      <c r="H84" s="61"/>
      <c r="I84" s="61">
        <v>0.0</v>
      </c>
      <c r="J84" s="61">
        <f t="shared" si="22"/>
        <v>96</v>
      </c>
      <c r="K84" s="86"/>
      <c r="L84" s="86">
        <f t="shared" si="23"/>
        <v>0</v>
      </c>
      <c r="M84" s="86"/>
      <c r="N84" s="86"/>
      <c r="O84" s="86">
        <f t="shared" si="27"/>
        <v>129551.7979</v>
      </c>
      <c r="P84" s="87">
        <f t="shared" si="28"/>
        <v>12180</v>
      </c>
      <c r="Q84" s="86">
        <f t="shared" si="24"/>
        <v>117371.7979</v>
      </c>
      <c r="R84" s="87">
        <f t="shared" si="25"/>
        <v>17605.76969</v>
      </c>
      <c r="S84" s="1"/>
      <c r="T84" s="1"/>
      <c r="U84" s="1"/>
      <c r="V84" s="1"/>
      <c r="W84" s="87">
        <f t="shared" si="26"/>
        <v>111946.0283</v>
      </c>
      <c r="X84" s="1"/>
      <c r="Y84" s="84"/>
    </row>
    <row r="85">
      <c r="A85" s="84"/>
      <c r="B85" s="1"/>
      <c r="C85" s="1"/>
      <c r="D85" s="67">
        <v>30.0</v>
      </c>
      <c r="E85" s="61">
        <f t="shared" si="29"/>
        <v>420</v>
      </c>
      <c r="F85" s="61">
        <v>0.0</v>
      </c>
      <c r="G85" s="61"/>
      <c r="H85" s="61"/>
      <c r="I85" s="61">
        <v>0.0</v>
      </c>
      <c r="J85" s="61">
        <f t="shared" si="22"/>
        <v>96</v>
      </c>
      <c r="K85" s="86"/>
      <c r="L85" s="86">
        <f t="shared" si="23"/>
        <v>0</v>
      </c>
      <c r="M85" s="86"/>
      <c r="N85" s="86"/>
      <c r="O85" s="86">
        <f t="shared" si="27"/>
        <v>148824.6769</v>
      </c>
      <c r="P85" s="87">
        <f t="shared" si="28"/>
        <v>12600</v>
      </c>
      <c r="Q85" s="86">
        <f t="shared" si="24"/>
        <v>136224.6769</v>
      </c>
      <c r="R85" s="87">
        <f t="shared" si="25"/>
        <v>20433.70153</v>
      </c>
      <c r="S85" s="1"/>
      <c r="T85" s="1"/>
      <c r="U85" s="1"/>
      <c r="V85" s="1"/>
      <c r="W85" s="87">
        <f t="shared" si="26"/>
        <v>128390.9753</v>
      </c>
      <c r="X85" s="1"/>
      <c r="Y85" s="84"/>
    </row>
    <row r="86">
      <c r="A86" s="84"/>
      <c r="B86" s="84"/>
      <c r="C86" s="84"/>
      <c r="D86" s="92"/>
      <c r="E86" s="84"/>
      <c r="F86" s="84"/>
      <c r="G86" s="84"/>
      <c r="H86" s="84"/>
      <c r="I86" s="84"/>
      <c r="J86" s="84"/>
      <c r="K86" s="84"/>
      <c r="L86" s="84"/>
      <c r="M86" s="84"/>
      <c r="N86" s="84"/>
      <c r="O86" s="84"/>
      <c r="P86" s="84"/>
      <c r="Q86" s="84"/>
      <c r="R86" s="84"/>
      <c r="S86" s="84"/>
      <c r="T86" s="84"/>
      <c r="U86" s="84"/>
      <c r="V86" s="84"/>
      <c r="W86" s="84"/>
      <c r="X86" s="84"/>
      <c r="Y86" s="84"/>
    </row>
    <row r="87">
      <c r="A87" s="1"/>
      <c r="B87" s="1"/>
      <c r="C87" s="1"/>
      <c r="D87" s="2"/>
      <c r="E87" s="1"/>
      <c r="F87" s="1"/>
      <c r="G87" s="1"/>
      <c r="H87" s="1"/>
      <c r="I87" s="1"/>
      <c r="J87" s="1"/>
      <c r="K87" s="1"/>
      <c r="L87" s="1"/>
      <c r="M87" s="1"/>
      <c r="N87" s="1"/>
      <c r="O87" s="1"/>
      <c r="P87" s="1"/>
      <c r="Q87" s="1"/>
      <c r="R87" s="1"/>
      <c r="S87" s="1"/>
      <c r="T87" s="1"/>
      <c r="U87" s="1"/>
      <c r="V87" s="1"/>
      <c r="W87" s="1"/>
      <c r="X87" s="1"/>
      <c r="Y87" s="1"/>
    </row>
  </sheetData>
  <mergeCells count="1">
    <mergeCell ref="D10:E14"/>
  </mergeCell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13"/>
    <col customWidth="1" hidden="1" min="2" max="3" width="24.63"/>
    <col customWidth="1" min="4" max="4" width="29.25"/>
    <col customWidth="1" min="5" max="5" width="19.13"/>
    <col customWidth="1" min="6" max="6" width="17.75"/>
    <col customWidth="1" hidden="1" min="7" max="8" width="18.75"/>
    <col customWidth="1" min="9" max="10" width="18.75"/>
    <col customWidth="1" min="11" max="11" width="20.25"/>
    <col customWidth="1" min="12" max="12" width="35.63"/>
    <col customWidth="1" hidden="1" min="13" max="14" width="35.63"/>
    <col customWidth="1" min="15" max="15" width="35.63"/>
    <col customWidth="1" min="16" max="16" width="20.38"/>
    <col customWidth="1" min="17" max="17" width="30.38"/>
    <col customWidth="1" min="18" max="18" width="19.38"/>
    <col customWidth="1" hidden="1" min="19" max="20" width="15.88"/>
    <col customWidth="1" min="21" max="23" width="15.88"/>
    <col customWidth="1" min="24" max="24" width="21.0"/>
    <col customWidth="1" min="25" max="25" width="4.25"/>
  </cols>
  <sheetData>
    <row r="1">
      <c r="A1" s="1"/>
      <c r="B1" s="1"/>
      <c r="C1" s="1"/>
      <c r="D1" s="2"/>
      <c r="E1" s="61"/>
      <c r="F1" s="61"/>
      <c r="G1" s="61"/>
      <c r="H1" s="61"/>
      <c r="I1" s="61"/>
      <c r="J1" s="61"/>
      <c r="K1" s="61"/>
      <c r="L1" s="61"/>
      <c r="M1" s="1"/>
      <c r="N1" s="1"/>
      <c r="O1" s="1"/>
      <c r="P1" s="1"/>
      <c r="Q1" s="1"/>
      <c r="R1" s="1"/>
      <c r="S1" s="1"/>
      <c r="T1" s="1"/>
      <c r="U1" s="1"/>
      <c r="V1" s="1"/>
      <c r="W1" s="1"/>
      <c r="X1" s="1"/>
      <c r="Y1" s="1"/>
    </row>
    <row r="2">
      <c r="A2" s="1"/>
      <c r="B2" s="1"/>
      <c r="C2" s="1"/>
      <c r="D2" s="62" t="s">
        <v>79</v>
      </c>
      <c r="E2" s="63" t="s">
        <v>80</v>
      </c>
      <c r="F2" s="61"/>
      <c r="G2" s="64"/>
      <c r="H2" s="64"/>
      <c r="I2" s="64"/>
      <c r="J2" s="64" t="s">
        <v>81</v>
      </c>
      <c r="K2" s="65"/>
      <c r="L2" s="65"/>
      <c r="M2" s="65"/>
      <c r="N2" s="65"/>
      <c r="O2" s="65"/>
      <c r="P2" s="66"/>
      <c r="Q2" s="67"/>
      <c r="R2" s="67"/>
      <c r="S2" s="1"/>
      <c r="T2" s="1"/>
      <c r="U2" s="1"/>
      <c r="V2" s="1"/>
      <c r="W2" s="1"/>
      <c r="X2" s="1"/>
      <c r="Y2" s="1"/>
    </row>
    <row r="3">
      <c r="A3" s="1"/>
      <c r="B3" s="1"/>
      <c r="C3" s="1"/>
      <c r="D3" s="62" t="s">
        <v>82</v>
      </c>
      <c r="E3" s="63" t="s">
        <v>83</v>
      </c>
      <c r="F3" s="61"/>
      <c r="G3" s="68"/>
      <c r="H3" s="68"/>
      <c r="I3" s="68"/>
      <c r="J3" s="68"/>
      <c r="K3" s="69"/>
      <c r="L3" s="69" t="s">
        <v>84</v>
      </c>
      <c r="M3" s="65"/>
      <c r="N3" s="65"/>
      <c r="O3" s="65" t="s">
        <v>85</v>
      </c>
      <c r="P3" s="66"/>
      <c r="Q3" s="61"/>
      <c r="R3" s="70"/>
      <c r="S3" s="1"/>
      <c r="T3" s="1"/>
      <c r="U3" s="1"/>
      <c r="V3" s="1"/>
      <c r="W3" s="1"/>
      <c r="X3" s="1"/>
      <c r="Y3" s="1"/>
    </row>
    <row r="4">
      <c r="A4" s="1"/>
      <c r="B4" s="1"/>
      <c r="C4" s="1"/>
      <c r="D4" s="62" t="s">
        <v>86</v>
      </c>
      <c r="E4" s="63" t="s">
        <v>83</v>
      </c>
      <c r="F4" s="61"/>
      <c r="G4" s="65"/>
      <c r="H4" s="65"/>
      <c r="I4" s="65"/>
      <c r="J4" s="65" t="s">
        <v>87</v>
      </c>
      <c r="K4" s="71"/>
      <c r="L4" s="71">
        <f>'jūsų prielaidos'!D3</f>
        <v>0.1416</v>
      </c>
      <c r="M4" s="71"/>
      <c r="N4" s="71"/>
      <c r="O4" s="71">
        <f>'jūsų prielaidos'!D4</f>
        <v>0.1459</v>
      </c>
      <c r="P4" s="66"/>
      <c r="Q4" s="61"/>
      <c r="R4" s="70"/>
      <c r="S4" s="1"/>
      <c r="T4" s="1"/>
      <c r="U4" s="1"/>
      <c r="V4" s="1"/>
      <c r="W4" s="1"/>
      <c r="X4" s="1"/>
      <c r="Y4" s="1"/>
    </row>
    <row r="5">
      <c r="A5" s="1"/>
      <c r="B5" s="1"/>
      <c r="C5" s="1"/>
      <c r="D5" s="62" t="s">
        <v>88</v>
      </c>
      <c r="E5" s="63" t="s">
        <v>83</v>
      </c>
      <c r="F5" s="61"/>
      <c r="G5" s="65"/>
      <c r="H5" s="65"/>
      <c r="I5" s="65"/>
      <c r="J5" s="65" t="s">
        <v>89</v>
      </c>
      <c r="K5" s="72"/>
      <c r="L5" s="72">
        <f>'jūsų prielaidos'!D10</f>
        <v>0.4</v>
      </c>
      <c r="M5" s="73"/>
      <c r="N5" s="73"/>
      <c r="O5" s="73"/>
      <c r="P5" s="1"/>
      <c r="Q5" s="1"/>
      <c r="R5" s="1"/>
      <c r="S5" s="1"/>
      <c r="T5" s="1"/>
      <c r="U5" s="1"/>
      <c r="V5" s="1"/>
      <c r="W5" s="1"/>
      <c r="X5" s="1"/>
      <c r="Y5" s="1"/>
    </row>
    <row r="6">
      <c r="A6" s="1"/>
      <c r="B6" s="1"/>
      <c r="C6" s="1"/>
      <c r="D6" s="62" t="s">
        <v>90</v>
      </c>
      <c r="E6" s="63" t="s">
        <v>83</v>
      </c>
      <c r="F6" s="61"/>
      <c r="G6" s="65"/>
      <c r="H6" s="65"/>
      <c r="I6" s="65"/>
      <c r="J6" s="65" t="s">
        <v>91</v>
      </c>
      <c r="K6" s="72"/>
      <c r="L6" s="72">
        <f>'jūsų prielaidos'!D11</f>
        <v>0.02</v>
      </c>
      <c r="M6" s="73"/>
      <c r="N6" s="73"/>
      <c r="O6" s="73"/>
      <c r="P6" s="74"/>
      <c r="Q6" s="74"/>
      <c r="R6" s="1"/>
      <c r="S6" s="1"/>
      <c r="T6" s="1"/>
      <c r="U6" s="1"/>
      <c r="V6" s="1"/>
      <c r="W6" s="1"/>
      <c r="X6" s="1"/>
      <c r="Y6" s="1"/>
    </row>
    <row r="7">
      <c r="A7" s="1"/>
      <c r="B7" s="1"/>
      <c r="C7" s="1"/>
      <c r="D7" s="61"/>
      <c r="E7" s="61"/>
      <c r="F7" s="61"/>
      <c r="G7" s="75"/>
      <c r="H7" s="75"/>
      <c r="I7" s="75"/>
      <c r="J7" s="75" t="s">
        <v>92</v>
      </c>
      <c r="K7" s="72"/>
      <c r="L7" s="72">
        <v>0.0048</v>
      </c>
      <c r="M7" s="72"/>
      <c r="N7" s="72"/>
      <c r="O7" s="72">
        <v>0.0</v>
      </c>
      <c r="P7" s="74"/>
      <c r="Q7" s="74"/>
      <c r="R7" s="1"/>
      <c r="S7" s="1"/>
      <c r="T7" s="1"/>
      <c r="U7" s="1"/>
      <c r="V7" s="1"/>
      <c r="W7" s="1"/>
      <c r="X7" s="1"/>
      <c r="Y7" s="1"/>
    </row>
    <row r="8">
      <c r="A8" s="2"/>
      <c r="B8" s="2"/>
      <c r="C8" s="2"/>
      <c r="D8" s="76"/>
      <c r="E8" s="76"/>
      <c r="G8" s="75"/>
      <c r="H8" s="75"/>
      <c r="I8" s="75"/>
      <c r="J8" s="75" t="s">
        <v>93</v>
      </c>
      <c r="K8" s="65"/>
      <c r="L8" s="65">
        <f>'jūsų prielaidos'!D14</f>
        <v>0</v>
      </c>
      <c r="M8" s="65"/>
      <c r="N8" s="65"/>
      <c r="O8" s="65"/>
      <c r="P8" s="74"/>
      <c r="Q8" s="74"/>
      <c r="R8" s="2"/>
      <c r="S8" s="2"/>
      <c r="T8" s="2"/>
      <c r="U8" s="2"/>
      <c r="V8" s="2"/>
      <c r="W8" s="2"/>
      <c r="X8" s="2"/>
      <c r="Y8" s="2"/>
    </row>
    <row r="9">
      <c r="A9" s="2"/>
      <c r="B9" s="2"/>
      <c r="C9" s="2"/>
      <c r="D9" s="76"/>
      <c r="E9" s="76"/>
      <c r="G9" s="75"/>
      <c r="H9" s="75"/>
      <c r="I9" s="75"/>
      <c r="J9" s="75" t="s">
        <v>94</v>
      </c>
      <c r="K9" s="65"/>
      <c r="L9" s="72">
        <f>'jūsų prielaidos'!D15</f>
        <v>0</v>
      </c>
      <c r="M9" s="65"/>
      <c r="N9" s="65"/>
      <c r="O9" s="65"/>
      <c r="P9" s="74"/>
      <c r="Q9" s="74"/>
      <c r="R9" s="2"/>
      <c r="S9" s="2"/>
      <c r="T9" s="2"/>
      <c r="U9" s="2"/>
      <c r="V9" s="2"/>
      <c r="W9" s="2"/>
      <c r="X9" s="2"/>
      <c r="Y9" s="2"/>
    </row>
    <row r="10">
      <c r="A10" s="2"/>
      <c r="B10" s="2"/>
      <c r="C10" s="2"/>
      <c r="D10" s="76" t="s">
        <v>95</v>
      </c>
      <c r="G10" s="75"/>
      <c r="H10" s="75"/>
      <c r="I10" s="75"/>
      <c r="J10" s="75" t="s">
        <v>96</v>
      </c>
      <c r="K10" s="65"/>
      <c r="L10" s="65">
        <v>0.0</v>
      </c>
      <c r="M10" s="65"/>
      <c r="N10" s="65"/>
      <c r="O10" s="65">
        <f>'jūsų prielaidos'!D13</f>
        <v>8</v>
      </c>
      <c r="P10" s="74"/>
      <c r="Q10" s="74"/>
      <c r="R10" s="2"/>
      <c r="S10" s="2"/>
      <c r="T10" s="2"/>
      <c r="U10" s="2"/>
      <c r="V10" s="2"/>
      <c r="W10" s="2"/>
      <c r="X10" s="2"/>
      <c r="Y10" s="2"/>
    </row>
    <row r="11">
      <c r="A11" s="1"/>
      <c r="B11" s="1"/>
      <c r="C11" s="1"/>
      <c r="G11" s="77"/>
      <c r="H11" s="77"/>
      <c r="I11" s="77"/>
      <c r="J11" s="77" t="s">
        <v>97</v>
      </c>
      <c r="K11" s="78"/>
      <c r="L11" s="78"/>
      <c r="M11" s="78"/>
      <c r="N11" s="78"/>
      <c r="O11" s="78">
        <f>'jūsų prielaidos'!D17</f>
        <v>12</v>
      </c>
      <c r="P11" s="74"/>
      <c r="Q11" s="74"/>
      <c r="R11" s="1"/>
      <c r="S11" s="1"/>
      <c r="T11" s="1"/>
      <c r="U11" s="1"/>
      <c r="V11" s="1"/>
      <c r="W11" s="1"/>
      <c r="X11" s="1"/>
      <c r="Y11" s="1"/>
    </row>
    <row r="12">
      <c r="A12" s="1"/>
      <c r="B12" s="1"/>
      <c r="C12" s="1"/>
      <c r="G12" s="77"/>
      <c r="H12" s="77"/>
      <c r="I12" s="77"/>
      <c r="J12" s="77" t="s">
        <v>98</v>
      </c>
      <c r="K12" s="78"/>
      <c r="L12" s="78">
        <f>'jūsų prielaidos'!D7</f>
        <v>17.4</v>
      </c>
      <c r="M12" s="79"/>
      <c r="N12" s="79"/>
      <c r="O12" s="79"/>
      <c r="P12" s="74"/>
      <c r="Q12" s="74"/>
      <c r="R12" s="1"/>
      <c r="S12" s="1"/>
      <c r="T12" s="1"/>
      <c r="U12" s="1"/>
      <c r="V12" s="1"/>
      <c r="W12" s="1"/>
      <c r="X12" s="1"/>
      <c r="Y12" s="1"/>
    </row>
    <row r="13">
      <c r="A13" s="1"/>
      <c r="B13" s="1"/>
      <c r="C13" s="1"/>
      <c r="G13" s="77"/>
      <c r="H13" s="77"/>
      <c r="I13" s="77"/>
      <c r="J13" s="77" t="s">
        <v>99</v>
      </c>
      <c r="K13" s="78"/>
      <c r="L13" s="78">
        <f>'jūsų prielaidos'!D19</f>
        <v>420</v>
      </c>
      <c r="M13" s="78"/>
      <c r="N13" s="78"/>
      <c r="O13" s="78">
        <f>'jūsų prielaidos'!D20</f>
        <v>420</v>
      </c>
      <c r="P13" s="74"/>
      <c r="Q13" s="74"/>
      <c r="R13" s="1"/>
      <c r="S13" s="1"/>
      <c r="T13" s="1"/>
      <c r="U13" s="1"/>
      <c r="V13" s="1"/>
      <c r="W13" s="1"/>
      <c r="X13" s="1"/>
      <c r="Y13" s="1"/>
    </row>
    <row r="14">
      <c r="A14" s="1"/>
      <c r="B14" s="1"/>
      <c r="C14" s="1"/>
      <c r="G14" s="77"/>
      <c r="H14" s="77"/>
      <c r="I14" s="77"/>
      <c r="J14" s="77" t="s">
        <v>100</v>
      </c>
      <c r="K14" s="78"/>
      <c r="L14" s="78">
        <f>'jūsų prielaidos'!D22</f>
        <v>420</v>
      </c>
      <c r="M14" s="78"/>
      <c r="N14" s="78"/>
      <c r="O14" s="78">
        <f>'jūsų prielaidos'!D23</f>
        <v>420</v>
      </c>
      <c r="P14" s="74"/>
      <c r="Q14" s="74"/>
      <c r="R14" s="61"/>
      <c r="S14" s="61"/>
      <c r="T14" s="61"/>
      <c r="U14" s="61"/>
      <c r="V14" s="61"/>
      <c r="W14" s="61"/>
      <c r="X14" s="61"/>
      <c r="Y14" s="1"/>
    </row>
    <row r="15">
      <c r="A15" s="1"/>
      <c r="B15" s="1"/>
      <c r="C15" s="1"/>
      <c r="G15" s="78"/>
      <c r="H15" s="78"/>
      <c r="I15" s="78"/>
      <c r="J15" s="78" t="s">
        <v>101</v>
      </c>
      <c r="K15" s="80"/>
      <c r="L15" s="80">
        <f>'jūsų prielaidos'!D25</f>
        <v>0</v>
      </c>
      <c r="M15" s="81"/>
      <c r="N15" s="81"/>
      <c r="O15" s="81"/>
      <c r="P15" s="74"/>
      <c r="Q15" s="74"/>
      <c r="R15" s="1"/>
      <c r="S15" s="1"/>
      <c r="T15" s="1"/>
      <c r="U15" s="1"/>
      <c r="V15" s="1"/>
      <c r="W15" s="1"/>
      <c r="X15" s="1"/>
      <c r="Y15" s="1"/>
    </row>
    <row r="16">
      <c r="A16" s="1"/>
      <c r="B16" s="1">
        <f>1*L4+1</f>
        <v>1.1416</v>
      </c>
      <c r="C16" s="1">
        <f>1*O4+1</f>
        <v>1.1459</v>
      </c>
      <c r="G16" s="1"/>
      <c r="H16" s="1"/>
      <c r="I16" s="1"/>
      <c r="J16" s="1"/>
      <c r="K16" s="74"/>
      <c r="L16" s="74"/>
      <c r="M16" s="74"/>
      <c r="N16" s="74"/>
      <c r="O16" s="74"/>
      <c r="P16" s="74"/>
      <c r="Q16" s="74"/>
      <c r="R16" s="1"/>
      <c r="S16" s="1"/>
      <c r="T16" s="1"/>
      <c r="U16" s="1"/>
      <c r="V16" s="1"/>
      <c r="W16" s="1"/>
      <c r="X16" s="1"/>
      <c r="Y16" s="1"/>
    </row>
    <row r="17" ht="14.25" customHeight="1">
      <c r="A17" s="82"/>
      <c r="B17" s="82"/>
      <c r="C17" s="82"/>
      <c r="D17" s="83"/>
      <c r="E17" s="82"/>
      <c r="F17" s="82"/>
      <c r="G17" s="82"/>
      <c r="H17" s="82"/>
      <c r="I17" s="82"/>
      <c r="J17" s="82"/>
      <c r="K17" s="82"/>
      <c r="L17" s="82"/>
      <c r="M17" s="82"/>
      <c r="N17" s="82"/>
      <c r="O17" s="82"/>
      <c r="P17" s="82"/>
      <c r="Q17" s="82"/>
      <c r="R17" s="82"/>
      <c r="S17" s="82"/>
      <c r="T17" s="82"/>
      <c r="U17" s="82"/>
      <c r="V17" s="82"/>
      <c r="W17" s="82"/>
      <c r="X17" s="82"/>
      <c r="Y17" s="82"/>
    </row>
    <row r="18">
      <c r="A18" s="84"/>
      <c r="B18" s="1"/>
      <c r="C18" s="1"/>
      <c r="D18" s="62" t="s">
        <v>84</v>
      </c>
      <c r="E18" s="61"/>
      <c r="F18" s="61"/>
      <c r="G18" s="61"/>
      <c r="H18" s="61"/>
      <c r="I18" s="61"/>
      <c r="J18" s="61"/>
      <c r="K18" s="61"/>
      <c r="L18" s="61"/>
      <c r="M18" s="61"/>
      <c r="N18" s="61"/>
      <c r="O18" s="61"/>
      <c r="P18" s="1"/>
      <c r="Q18" s="1"/>
      <c r="R18" s="1"/>
      <c r="S18" s="1"/>
      <c r="T18" s="1"/>
      <c r="U18" s="1"/>
      <c r="V18" s="1"/>
      <c r="W18" s="1"/>
      <c r="X18" s="1"/>
      <c r="Y18" s="84"/>
    </row>
    <row r="19" ht="16.5" customHeight="1">
      <c r="A19" s="84"/>
      <c r="B19" s="1"/>
      <c r="C19" s="1"/>
      <c r="D19" s="67"/>
      <c r="E19" s="61"/>
      <c r="F19" s="61"/>
      <c r="G19" s="61"/>
      <c r="H19" s="61"/>
      <c r="I19" s="61"/>
      <c r="J19" s="61"/>
      <c r="K19" s="61"/>
      <c r="L19" s="61"/>
      <c r="M19" s="61"/>
      <c r="N19" s="61"/>
      <c r="O19" s="61"/>
      <c r="P19" s="1"/>
      <c r="Q19" s="1"/>
      <c r="R19" s="1"/>
      <c r="S19" s="1"/>
      <c r="T19" s="1"/>
      <c r="U19" s="1"/>
      <c r="V19" s="1"/>
      <c r="W19" s="1"/>
      <c r="X19" s="1"/>
      <c r="Y19" s="84"/>
    </row>
    <row r="20">
      <c r="A20" s="84"/>
      <c r="B20" s="2"/>
      <c r="C20" s="2"/>
      <c r="D20" s="67" t="s">
        <v>102</v>
      </c>
      <c r="E20" s="67" t="s">
        <v>103</v>
      </c>
      <c r="F20" s="67" t="s">
        <v>104</v>
      </c>
      <c r="G20" s="67"/>
      <c r="H20" s="67"/>
      <c r="I20" s="67" t="s">
        <v>105</v>
      </c>
      <c r="J20" s="67" t="s">
        <v>106</v>
      </c>
      <c r="K20" s="67" t="s">
        <v>94</v>
      </c>
      <c r="L20" s="67" t="s">
        <v>107</v>
      </c>
      <c r="M20" s="67"/>
      <c r="N20" s="67"/>
      <c r="O20" s="67" t="s">
        <v>108</v>
      </c>
      <c r="P20" s="67" t="s">
        <v>109</v>
      </c>
      <c r="Q20" s="67" t="s">
        <v>110</v>
      </c>
      <c r="R20" s="67" t="s">
        <v>111</v>
      </c>
      <c r="S20" s="67"/>
      <c r="T20" s="67"/>
      <c r="U20" s="67" t="s">
        <v>112</v>
      </c>
      <c r="V20" s="67" t="s">
        <v>113</v>
      </c>
      <c r="W20" s="67" t="s">
        <v>114</v>
      </c>
      <c r="X20" s="67" t="s">
        <v>115</v>
      </c>
      <c r="Y20" s="84"/>
    </row>
    <row r="21">
      <c r="A21" s="84"/>
      <c r="B21" s="1"/>
      <c r="C21" s="1"/>
      <c r="D21" s="67">
        <v>1.0</v>
      </c>
      <c r="E21" s="61">
        <f t="shared" ref="E21:E23" si="1">$L$13</f>
        <v>420</v>
      </c>
      <c r="F21" s="61">
        <v>0.0</v>
      </c>
      <c r="G21" s="85">
        <v>0.0</v>
      </c>
      <c r="H21" s="61">
        <v>0.0</v>
      </c>
      <c r="I21" s="61">
        <f t="shared" ref="I21:I50" si="2">$L$8</f>
        <v>0</v>
      </c>
      <c r="J21" s="61">
        <f t="shared" ref="J21:J23" si="3">(F21+E21)*$L$5</f>
        <v>168</v>
      </c>
      <c r="K21" s="86">
        <f t="shared" ref="K21:K50" si="4">E21*$L$9</f>
        <v>0</v>
      </c>
      <c r="L21" s="86">
        <f t="shared" ref="L21:L50" si="5">MAX(M21:N21)</f>
        <v>17.4</v>
      </c>
      <c r="M21" s="86">
        <f t="shared" ref="M21:M50" si="6">$L$12</f>
        <v>17.4</v>
      </c>
      <c r="N21" s="86">
        <f t="shared" ref="N21:N50" si="7">O21*$L$7</f>
        <v>1.38087936</v>
      </c>
      <c r="O21" s="86">
        <f>(E21+F21-I21-J21-K21)*$B$16</f>
        <v>287.6832</v>
      </c>
      <c r="P21" s="87">
        <f>E21+F21</f>
        <v>420</v>
      </c>
      <c r="Q21" s="87">
        <f t="shared" ref="Q21:Q50" si="8">O21-P21</f>
        <v>-132.3168</v>
      </c>
      <c r="R21" s="86">
        <f t="shared" ref="R21:R30" si="9">MAX(S21:T21)</f>
        <v>0</v>
      </c>
      <c r="S21" s="61">
        <v>0.0</v>
      </c>
      <c r="T21" s="88">
        <f t="shared" ref="T21:T50" si="10">Q21*0.15</f>
        <v>-19.84752</v>
      </c>
      <c r="U21" s="1">
        <f t="shared" ref="U21:U50" si="11">F21</f>
        <v>0</v>
      </c>
      <c r="V21" s="61">
        <v>0.0</v>
      </c>
      <c r="W21" s="87">
        <f>O21-R21-U21</f>
        <v>287.6832</v>
      </c>
      <c r="X21" s="89"/>
      <c r="Y21" s="84"/>
    </row>
    <row r="22">
      <c r="A22" s="84"/>
      <c r="B22" s="1"/>
      <c r="C22" s="1"/>
      <c r="D22" s="67">
        <v>2.0</v>
      </c>
      <c r="E22" s="61">
        <f t="shared" si="1"/>
        <v>420</v>
      </c>
      <c r="F22" s="61">
        <v>0.0</v>
      </c>
      <c r="G22" s="90">
        <f t="shared" ref="G22:G50" si="12">E22*0.2-$L$15</f>
        <v>84</v>
      </c>
      <c r="H22" s="61">
        <f t="shared" ref="H22:H50" si="13">300-$L$15</f>
        <v>300</v>
      </c>
      <c r="I22" s="61">
        <f t="shared" si="2"/>
        <v>0</v>
      </c>
      <c r="J22" s="61">
        <f t="shared" si="3"/>
        <v>168</v>
      </c>
      <c r="K22" s="86">
        <f t="shared" si="4"/>
        <v>0</v>
      </c>
      <c r="L22" s="86">
        <f t="shared" si="5"/>
        <v>17.4</v>
      </c>
      <c r="M22" s="86">
        <f t="shared" si="6"/>
        <v>17.4</v>
      </c>
      <c r="N22" s="86">
        <f t="shared" si="7"/>
        <v>2.861944805</v>
      </c>
      <c r="O22" s="86">
        <f t="shared" ref="O22:O50" si="14">(E22+F22+O21-I22-J22-L21-K22)*$B$16</f>
        <v>596.2385011</v>
      </c>
      <c r="P22" s="87">
        <f t="shared" ref="P22:P50" si="15">P21+E22+F22</f>
        <v>840</v>
      </c>
      <c r="Q22" s="87">
        <f t="shared" si="8"/>
        <v>-243.7614989</v>
      </c>
      <c r="R22" s="86">
        <f t="shared" si="9"/>
        <v>0</v>
      </c>
      <c r="S22" s="61">
        <v>0.0</v>
      </c>
      <c r="T22" s="88">
        <f t="shared" si="10"/>
        <v>-36.56422483</v>
      </c>
      <c r="U22" s="1">
        <f t="shared" si="11"/>
        <v>0</v>
      </c>
      <c r="V22" s="1">
        <f t="shared" ref="V22:V50" si="16">U22+V21</f>
        <v>0</v>
      </c>
      <c r="W22" s="87">
        <f t="shared" ref="W22:W50" si="17">O22-R22-V22</f>
        <v>596.2385011</v>
      </c>
      <c r="X22" s="89"/>
      <c r="Y22" s="84"/>
    </row>
    <row r="23">
      <c r="A23" s="84"/>
      <c r="B23" s="1"/>
      <c r="C23" s="1"/>
      <c r="D23" s="67">
        <v>3.0</v>
      </c>
      <c r="E23" s="61">
        <f t="shared" si="1"/>
        <v>420</v>
      </c>
      <c r="F23" s="61">
        <v>0.0</v>
      </c>
      <c r="G23" s="90">
        <f t="shared" si="12"/>
        <v>84</v>
      </c>
      <c r="H23" s="61">
        <f t="shared" si="13"/>
        <v>300</v>
      </c>
      <c r="I23" s="61">
        <f t="shared" si="2"/>
        <v>0</v>
      </c>
      <c r="J23" s="61">
        <f t="shared" si="3"/>
        <v>168</v>
      </c>
      <c r="K23" s="86">
        <f t="shared" si="4"/>
        <v>0</v>
      </c>
      <c r="L23" s="86">
        <f t="shared" si="5"/>
        <v>17.4</v>
      </c>
      <c r="M23" s="86">
        <f t="shared" si="6"/>
        <v>17.4</v>
      </c>
      <c r="N23" s="86">
        <f t="shared" si="7"/>
        <v>4.552729118</v>
      </c>
      <c r="O23" s="86">
        <f t="shared" si="14"/>
        <v>948.4852329</v>
      </c>
      <c r="P23" s="87">
        <f t="shared" si="15"/>
        <v>1260</v>
      </c>
      <c r="Q23" s="87">
        <f t="shared" si="8"/>
        <v>-311.5147671</v>
      </c>
      <c r="R23" s="86">
        <f t="shared" si="9"/>
        <v>0</v>
      </c>
      <c r="S23" s="61">
        <v>0.0</v>
      </c>
      <c r="T23" s="88">
        <f t="shared" si="10"/>
        <v>-46.72721507</v>
      </c>
      <c r="U23" s="1">
        <f t="shared" si="11"/>
        <v>0</v>
      </c>
      <c r="V23" s="1">
        <f t="shared" si="16"/>
        <v>0</v>
      </c>
      <c r="W23" s="87">
        <f t="shared" si="17"/>
        <v>948.4852329</v>
      </c>
      <c r="X23" s="89"/>
      <c r="Y23" s="84"/>
    </row>
    <row r="24">
      <c r="A24" s="84"/>
      <c r="B24" s="1"/>
      <c r="C24" s="1"/>
      <c r="D24" s="67">
        <v>4.0</v>
      </c>
      <c r="E24" s="61">
        <f t="shared" ref="E24:E50" si="18">$L$14</f>
        <v>420</v>
      </c>
      <c r="F24" s="61">
        <v>0.0</v>
      </c>
      <c r="G24" s="90">
        <f t="shared" si="12"/>
        <v>84</v>
      </c>
      <c r="H24" s="61">
        <f t="shared" si="13"/>
        <v>300</v>
      </c>
      <c r="I24" s="61">
        <f t="shared" si="2"/>
        <v>0</v>
      </c>
      <c r="J24" s="61">
        <f t="shared" ref="J24:J50" si="19">(F24+E24)*$L$6</f>
        <v>8.4</v>
      </c>
      <c r="K24" s="86">
        <f t="shared" si="4"/>
        <v>0</v>
      </c>
      <c r="L24" s="86">
        <f t="shared" si="5"/>
        <v>17.4</v>
      </c>
      <c r="M24" s="86">
        <f t="shared" si="6"/>
        <v>17.4</v>
      </c>
      <c r="N24" s="86">
        <f t="shared" si="7"/>
        <v>7.357485417</v>
      </c>
      <c r="O24" s="86">
        <f t="shared" si="14"/>
        <v>1532.809462</v>
      </c>
      <c r="P24" s="87">
        <f t="shared" si="15"/>
        <v>1680</v>
      </c>
      <c r="Q24" s="87">
        <f t="shared" si="8"/>
        <v>-147.1905381</v>
      </c>
      <c r="R24" s="86">
        <f t="shared" si="9"/>
        <v>0</v>
      </c>
      <c r="S24" s="61">
        <v>0.0</v>
      </c>
      <c r="T24" s="88">
        <f t="shared" si="10"/>
        <v>-22.07858072</v>
      </c>
      <c r="U24" s="1">
        <f t="shared" si="11"/>
        <v>0</v>
      </c>
      <c r="V24" s="1">
        <f t="shared" si="16"/>
        <v>0</v>
      </c>
      <c r="W24" s="87">
        <f t="shared" si="17"/>
        <v>1532.809462</v>
      </c>
      <c r="X24" s="89"/>
      <c r="Y24" s="84"/>
    </row>
    <row r="25">
      <c r="A25" s="84"/>
      <c r="B25" s="1"/>
      <c r="C25" s="1"/>
      <c r="D25" s="67">
        <v>5.0</v>
      </c>
      <c r="E25" s="61">
        <f t="shared" si="18"/>
        <v>420</v>
      </c>
      <c r="F25" s="61">
        <v>0.0</v>
      </c>
      <c r="G25" s="90">
        <f t="shared" si="12"/>
        <v>84</v>
      </c>
      <c r="H25" s="61">
        <f t="shared" si="13"/>
        <v>300</v>
      </c>
      <c r="I25" s="61">
        <f t="shared" si="2"/>
        <v>0</v>
      </c>
      <c r="J25" s="61">
        <f t="shared" si="19"/>
        <v>8.4</v>
      </c>
      <c r="K25" s="86">
        <f t="shared" si="4"/>
        <v>0</v>
      </c>
      <c r="L25" s="86">
        <f t="shared" si="5"/>
        <v>17.4</v>
      </c>
      <c r="M25" s="86">
        <f t="shared" si="6"/>
        <v>17.4</v>
      </c>
      <c r="N25" s="86">
        <f t="shared" si="7"/>
        <v>10.55939521</v>
      </c>
      <c r="O25" s="86">
        <f t="shared" si="14"/>
        <v>2199.874002</v>
      </c>
      <c r="P25" s="87">
        <f t="shared" si="15"/>
        <v>2100</v>
      </c>
      <c r="Q25" s="87">
        <f t="shared" si="8"/>
        <v>99.87400165</v>
      </c>
      <c r="R25" s="86">
        <f t="shared" si="9"/>
        <v>14.98110025</v>
      </c>
      <c r="S25" s="61">
        <v>0.0</v>
      </c>
      <c r="T25" s="88">
        <f t="shared" si="10"/>
        <v>14.98110025</v>
      </c>
      <c r="U25" s="1">
        <f t="shared" si="11"/>
        <v>0</v>
      </c>
      <c r="V25" s="1">
        <f t="shared" si="16"/>
        <v>0</v>
      </c>
      <c r="W25" s="87">
        <f t="shared" si="17"/>
        <v>2184.892901</v>
      </c>
      <c r="X25" s="89"/>
      <c r="Y25" s="84"/>
    </row>
    <row r="26">
      <c r="A26" s="84"/>
      <c r="B26" s="1"/>
      <c r="C26" s="1"/>
      <c r="D26" s="67">
        <v>6.0</v>
      </c>
      <c r="E26" s="61">
        <f t="shared" si="18"/>
        <v>420</v>
      </c>
      <c r="F26" s="61">
        <v>0.0</v>
      </c>
      <c r="G26" s="90">
        <f t="shared" si="12"/>
        <v>84</v>
      </c>
      <c r="H26" s="61">
        <f t="shared" si="13"/>
        <v>300</v>
      </c>
      <c r="I26" s="61">
        <f t="shared" si="2"/>
        <v>0</v>
      </c>
      <c r="J26" s="61">
        <f t="shared" si="19"/>
        <v>8.4</v>
      </c>
      <c r="K26" s="86">
        <f t="shared" si="4"/>
        <v>0</v>
      </c>
      <c r="L26" s="86">
        <f t="shared" si="5"/>
        <v>17.4</v>
      </c>
      <c r="M26" s="86">
        <f t="shared" si="6"/>
        <v>17.4</v>
      </c>
      <c r="N26" s="86">
        <f t="shared" si="7"/>
        <v>14.21469543</v>
      </c>
      <c r="O26" s="86">
        <f t="shared" si="14"/>
        <v>2961.39488</v>
      </c>
      <c r="P26" s="87">
        <f t="shared" si="15"/>
        <v>2520</v>
      </c>
      <c r="Q26" s="87">
        <f t="shared" si="8"/>
        <v>441.3948803</v>
      </c>
      <c r="R26" s="86">
        <f t="shared" si="9"/>
        <v>66.20923204</v>
      </c>
      <c r="S26" s="61">
        <v>0.0</v>
      </c>
      <c r="T26" s="88">
        <f t="shared" si="10"/>
        <v>66.20923204</v>
      </c>
      <c r="U26" s="1">
        <f t="shared" si="11"/>
        <v>0</v>
      </c>
      <c r="V26" s="1">
        <f t="shared" si="16"/>
        <v>0</v>
      </c>
      <c r="W26" s="87">
        <f t="shared" si="17"/>
        <v>2895.185648</v>
      </c>
      <c r="X26" s="89"/>
      <c r="Y26" s="84"/>
    </row>
    <row r="27">
      <c r="A27" s="84"/>
      <c r="B27" s="1"/>
      <c r="C27" s="1"/>
      <c r="D27" s="67">
        <v>7.0</v>
      </c>
      <c r="E27" s="61">
        <f t="shared" si="18"/>
        <v>420</v>
      </c>
      <c r="F27" s="61">
        <v>0.0</v>
      </c>
      <c r="G27" s="90">
        <f t="shared" si="12"/>
        <v>84</v>
      </c>
      <c r="H27" s="61">
        <f t="shared" si="13"/>
        <v>300</v>
      </c>
      <c r="I27" s="61">
        <f t="shared" si="2"/>
        <v>0</v>
      </c>
      <c r="J27" s="61">
        <f t="shared" si="19"/>
        <v>8.4</v>
      </c>
      <c r="K27" s="86">
        <f t="shared" si="4"/>
        <v>0</v>
      </c>
      <c r="L27" s="86">
        <f t="shared" si="5"/>
        <v>18.38758615</v>
      </c>
      <c r="M27" s="86">
        <f t="shared" si="6"/>
        <v>17.4</v>
      </c>
      <c r="N27" s="86">
        <f t="shared" si="7"/>
        <v>18.38758615</v>
      </c>
      <c r="O27" s="86">
        <f t="shared" si="14"/>
        <v>3830.747115</v>
      </c>
      <c r="P27" s="87">
        <f t="shared" si="15"/>
        <v>2940</v>
      </c>
      <c r="Q27" s="87">
        <f t="shared" si="8"/>
        <v>890.7471153</v>
      </c>
      <c r="R27" s="86">
        <f t="shared" si="9"/>
        <v>133.6120673</v>
      </c>
      <c r="S27" s="61">
        <v>0.0</v>
      </c>
      <c r="T27" s="88">
        <f t="shared" si="10"/>
        <v>133.6120673</v>
      </c>
      <c r="U27" s="1">
        <f t="shared" si="11"/>
        <v>0</v>
      </c>
      <c r="V27" s="1">
        <f t="shared" si="16"/>
        <v>0</v>
      </c>
      <c r="W27" s="87">
        <f t="shared" si="17"/>
        <v>3697.135048</v>
      </c>
      <c r="X27" s="89"/>
      <c r="Y27" s="84"/>
    </row>
    <row r="28">
      <c r="A28" s="84"/>
      <c r="B28" s="1"/>
      <c r="C28" s="1"/>
      <c r="D28" s="67">
        <v>8.0</v>
      </c>
      <c r="E28" s="61">
        <f t="shared" si="18"/>
        <v>420</v>
      </c>
      <c r="F28" s="61">
        <v>0.0</v>
      </c>
      <c r="G28" s="90">
        <f t="shared" si="12"/>
        <v>84</v>
      </c>
      <c r="H28" s="61">
        <f t="shared" si="13"/>
        <v>300</v>
      </c>
      <c r="I28" s="61">
        <f t="shared" si="2"/>
        <v>0</v>
      </c>
      <c r="J28" s="61">
        <f t="shared" si="19"/>
        <v>8.4</v>
      </c>
      <c r="K28" s="86">
        <f t="shared" si="4"/>
        <v>0</v>
      </c>
      <c r="L28" s="86">
        <f t="shared" si="5"/>
        <v>23.14594655</v>
      </c>
      <c r="M28" s="86">
        <f t="shared" si="6"/>
        <v>17.4</v>
      </c>
      <c r="N28" s="86">
        <f t="shared" si="7"/>
        <v>23.14594655</v>
      </c>
      <c r="O28" s="86">
        <f t="shared" si="14"/>
        <v>4822.072199</v>
      </c>
      <c r="P28" s="87">
        <f t="shared" si="15"/>
        <v>3360</v>
      </c>
      <c r="Q28" s="87">
        <f t="shared" si="8"/>
        <v>1462.072199</v>
      </c>
      <c r="R28" s="86">
        <f t="shared" si="9"/>
        <v>219.3108298</v>
      </c>
      <c r="S28" s="61">
        <v>0.0</v>
      </c>
      <c r="T28" s="88">
        <f t="shared" si="10"/>
        <v>219.3108298</v>
      </c>
      <c r="U28" s="1">
        <f t="shared" si="11"/>
        <v>0</v>
      </c>
      <c r="V28" s="1">
        <f t="shared" si="16"/>
        <v>0</v>
      </c>
      <c r="W28" s="87">
        <f t="shared" si="17"/>
        <v>4602.761369</v>
      </c>
      <c r="X28" s="89"/>
      <c r="Y28" s="84"/>
    </row>
    <row r="29">
      <c r="A29" s="84"/>
      <c r="B29" s="1"/>
      <c r="C29" s="1"/>
      <c r="D29" s="67">
        <v>9.0</v>
      </c>
      <c r="E29" s="61">
        <f t="shared" si="18"/>
        <v>420</v>
      </c>
      <c r="F29" s="61">
        <v>0.0</v>
      </c>
      <c r="G29" s="90">
        <f t="shared" si="12"/>
        <v>84</v>
      </c>
      <c r="H29" s="61">
        <f t="shared" si="13"/>
        <v>300</v>
      </c>
      <c r="I29" s="61">
        <f t="shared" si="2"/>
        <v>0</v>
      </c>
      <c r="J29" s="61">
        <f t="shared" si="19"/>
        <v>8.4</v>
      </c>
      <c r="K29" s="86">
        <f t="shared" si="4"/>
        <v>0</v>
      </c>
      <c r="L29" s="86">
        <f t="shared" si="5"/>
        <v>28.55201649</v>
      </c>
      <c r="M29" s="86">
        <f t="shared" si="6"/>
        <v>17.4</v>
      </c>
      <c r="N29" s="86">
        <f t="shared" si="7"/>
        <v>28.55201649</v>
      </c>
      <c r="O29" s="86">
        <f t="shared" si="14"/>
        <v>5948.336769</v>
      </c>
      <c r="P29" s="87">
        <f t="shared" si="15"/>
        <v>3780</v>
      </c>
      <c r="Q29" s="87">
        <f t="shared" si="8"/>
        <v>2168.336769</v>
      </c>
      <c r="R29" s="86">
        <f t="shared" si="9"/>
        <v>325.2505154</v>
      </c>
      <c r="S29" s="61">
        <v>0.0</v>
      </c>
      <c r="T29" s="88">
        <f t="shared" si="10"/>
        <v>325.2505154</v>
      </c>
      <c r="U29" s="1">
        <f t="shared" si="11"/>
        <v>0</v>
      </c>
      <c r="V29" s="1">
        <f t="shared" si="16"/>
        <v>0</v>
      </c>
      <c r="W29" s="87">
        <f t="shared" si="17"/>
        <v>5623.086254</v>
      </c>
      <c r="X29" s="89"/>
      <c r="Y29" s="84"/>
    </row>
    <row r="30">
      <c r="A30" s="84"/>
      <c r="B30" s="1"/>
      <c r="C30" s="1"/>
      <c r="D30" s="67">
        <v>10.0</v>
      </c>
      <c r="E30" s="61">
        <f t="shared" si="18"/>
        <v>420</v>
      </c>
      <c r="F30" s="61">
        <v>0.0</v>
      </c>
      <c r="G30" s="90">
        <f t="shared" si="12"/>
        <v>84</v>
      </c>
      <c r="H30" s="61">
        <f t="shared" si="13"/>
        <v>300</v>
      </c>
      <c r="I30" s="61">
        <f t="shared" si="2"/>
        <v>0</v>
      </c>
      <c r="J30" s="61">
        <f t="shared" si="19"/>
        <v>8.4</v>
      </c>
      <c r="K30" s="86">
        <f t="shared" si="4"/>
        <v>0</v>
      </c>
      <c r="L30" s="86">
        <f t="shared" si="5"/>
        <v>34.6939624</v>
      </c>
      <c r="M30" s="86">
        <f t="shared" si="6"/>
        <v>17.4</v>
      </c>
      <c r="N30" s="86">
        <f t="shared" si="7"/>
        <v>34.6939624</v>
      </c>
      <c r="O30" s="86">
        <f t="shared" si="14"/>
        <v>7227.908834</v>
      </c>
      <c r="P30" s="87">
        <f t="shared" si="15"/>
        <v>4200</v>
      </c>
      <c r="Q30" s="87">
        <f t="shared" si="8"/>
        <v>3027.908834</v>
      </c>
      <c r="R30" s="86">
        <f t="shared" si="9"/>
        <v>454.1863251</v>
      </c>
      <c r="S30" s="61">
        <v>0.0</v>
      </c>
      <c r="T30" s="88">
        <f t="shared" si="10"/>
        <v>454.1863251</v>
      </c>
      <c r="U30" s="1">
        <f t="shared" si="11"/>
        <v>0</v>
      </c>
      <c r="V30" s="1">
        <f t="shared" si="16"/>
        <v>0</v>
      </c>
      <c r="W30" s="87">
        <f t="shared" si="17"/>
        <v>6773.722509</v>
      </c>
      <c r="X30" s="89"/>
      <c r="Y30" s="84"/>
    </row>
    <row r="31">
      <c r="A31" s="84"/>
      <c r="B31" s="1"/>
      <c r="C31" s="1"/>
      <c r="D31" s="67">
        <v>11.0</v>
      </c>
      <c r="E31" s="61">
        <f t="shared" si="18"/>
        <v>420</v>
      </c>
      <c r="F31" s="61">
        <v>0.0</v>
      </c>
      <c r="G31" s="90">
        <f t="shared" si="12"/>
        <v>84</v>
      </c>
      <c r="H31" s="61">
        <f t="shared" si="13"/>
        <v>300</v>
      </c>
      <c r="I31" s="61">
        <f t="shared" si="2"/>
        <v>0</v>
      </c>
      <c r="J31" s="61">
        <f t="shared" si="19"/>
        <v>8.4</v>
      </c>
      <c r="K31" s="86">
        <f t="shared" si="4"/>
        <v>0</v>
      </c>
      <c r="L31" s="86">
        <f t="shared" si="5"/>
        <v>41.67195195</v>
      </c>
      <c r="M31" s="86">
        <f t="shared" si="6"/>
        <v>17.4</v>
      </c>
      <c r="N31" s="86">
        <f t="shared" si="7"/>
        <v>41.67195195</v>
      </c>
      <c r="O31" s="86">
        <f t="shared" si="14"/>
        <v>8681.656657</v>
      </c>
      <c r="P31" s="87">
        <f t="shared" si="15"/>
        <v>4620</v>
      </c>
      <c r="Q31" s="87">
        <f t="shared" si="8"/>
        <v>4061.656657</v>
      </c>
      <c r="R31" s="86">
        <v>0.0</v>
      </c>
      <c r="S31" s="61">
        <v>0.0</v>
      </c>
      <c r="T31" s="88">
        <f t="shared" si="10"/>
        <v>609.2484986</v>
      </c>
      <c r="U31" s="1">
        <f t="shared" si="11"/>
        <v>0</v>
      </c>
      <c r="V31" s="1">
        <f t="shared" si="16"/>
        <v>0</v>
      </c>
      <c r="W31" s="87">
        <f t="shared" si="17"/>
        <v>8681.656657</v>
      </c>
      <c r="X31" s="87">
        <f t="shared" ref="X31:X50" si="20">O31</f>
        <v>8681.656657</v>
      </c>
      <c r="Y31" s="84"/>
    </row>
    <row r="32">
      <c r="A32" s="84"/>
      <c r="B32" s="1"/>
      <c r="C32" s="1"/>
      <c r="D32" s="67">
        <v>12.0</v>
      </c>
      <c r="E32" s="61">
        <f t="shared" si="18"/>
        <v>420</v>
      </c>
      <c r="F32" s="61">
        <v>0.0</v>
      </c>
      <c r="G32" s="90">
        <f t="shared" si="12"/>
        <v>84</v>
      </c>
      <c r="H32" s="61">
        <f t="shared" si="13"/>
        <v>300</v>
      </c>
      <c r="I32" s="61">
        <f t="shared" si="2"/>
        <v>0</v>
      </c>
      <c r="J32" s="61">
        <f t="shared" si="19"/>
        <v>8.4</v>
      </c>
      <c r="K32" s="86">
        <f t="shared" si="4"/>
        <v>0</v>
      </c>
      <c r="L32" s="86">
        <f t="shared" si="5"/>
        <v>49.59978768</v>
      </c>
      <c r="M32" s="86">
        <f t="shared" si="6"/>
        <v>17.4</v>
      </c>
      <c r="N32" s="86">
        <f t="shared" si="7"/>
        <v>49.59978768</v>
      </c>
      <c r="O32" s="86">
        <f t="shared" si="14"/>
        <v>10333.2891</v>
      </c>
      <c r="P32" s="87">
        <f t="shared" si="15"/>
        <v>5040</v>
      </c>
      <c r="Q32" s="87">
        <f t="shared" si="8"/>
        <v>5293.289099</v>
      </c>
      <c r="R32" s="86">
        <v>0.0</v>
      </c>
      <c r="S32" s="61">
        <v>0.0</v>
      </c>
      <c r="T32" s="88">
        <f t="shared" si="10"/>
        <v>793.9933649</v>
      </c>
      <c r="U32" s="1">
        <f t="shared" si="11"/>
        <v>0</v>
      </c>
      <c r="V32" s="1">
        <f t="shared" si="16"/>
        <v>0</v>
      </c>
      <c r="W32" s="87">
        <f t="shared" si="17"/>
        <v>10333.2891</v>
      </c>
      <c r="X32" s="87">
        <f t="shared" si="20"/>
        <v>10333.2891</v>
      </c>
      <c r="Y32" s="84"/>
    </row>
    <row r="33">
      <c r="A33" s="84"/>
      <c r="B33" s="1"/>
      <c r="C33" s="1"/>
      <c r="D33" s="67">
        <v>13.0</v>
      </c>
      <c r="E33" s="61">
        <f t="shared" si="18"/>
        <v>420</v>
      </c>
      <c r="F33" s="61">
        <v>0.0</v>
      </c>
      <c r="G33" s="90">
        <f t="shared" si="12"/>
        <v>84</v>
      </c>
      <c r="H33" s="61">
        <f t="shared" si="13"/>
        <v>300</v>
      </c>
      <c r="I33" s="61">
        <f t="shared" si="2"/>
        <v>0</v>
      </c>
      <c r="J33" s="61">
        <f t="shared" si="19"/>
        <v>8.4</v>
      </c>
      <c r="K33" s="86">
        <f t="shared" si="4"/>
        <v>0</v>
      </c>
      <c r="L33" s="86">
        <f t="shared" si="5"/>
        <v>58.60676294</v>
      </c>
      <c r="M33" s="86">
        <f t="shared" si="6"/>
        <v>17.4</v>
      </c>
      <c r="N33" s="86">
        <f t="shared" si="7"/>
        <v>58.60676294</v>
      </c>
      <c r="O33" s="86">
        <f t="shared" si="14"/>
        <v>12209.74228</v>
      </c>
      <c r="P33" s="87">
        <f t="shared" si="15"/>
        <v>5460</v>
      </c>
      <c r="Q33" s="87">
        <f t="shared" si="8"/>
        <v>6749.742278</v>
      </c>
      <c r="R33" s="86">
        <v>0.0</v>
      </c>
      <c r="S33" s="61">
        <v>0.0</v>
      </c>
      <c r="T33" s="88">
        <f t="shared" si="10"/>
        <v>1012.461342</v>
      </c>
      <c r="U33" s="1">
        <f t="shared" si="11"/>
        <v>0</v>
      </c>
      <c r="V33" s="1">
        <f t="shared" si="16"/>
        <v>0</v>
      </c>
      <c r="W33" s="87">
        <f t="shared" si="17"/>
        <v>12209.74228</v>
      </c>
      <c r="X33" s="87">
        <f t="shared" si="20"/>
        <v>12209.74228</v>
      </c>
      <c r="Y33" s="84"/>
    </row>
    <row r="34">
      <c r="A34" s="84"/>
      <c r="B34" s="1"/>
      <c r="C34" s="1"/>
      <c r="D34" s="67">
        <v>14.0</v>
      </c>
      <c r="E34" s="61">
        <f t="shared" si="18"/>
        <v>420</v>
      </c>
      <c r="F34" s="61">
        <v>0.0</v>
      </c>
      <c r="G34" s="90">
        <f t="shared" si="12"/>
        <v>84</v>
      </c>
      <c r="H34" s="61">
        <f t="shared" si="13"/>
        <v>300</v>
      </c>
      <c r="I34" s="61">
        <f t="shared" si="2"/>
        <v>0</v>
      </c>
      <c r="J34" s="61">
        <f t="shared" si="19"/>
        <v>8.4</v>
      </c>
      <c r="K34" s="86">
        <f t="shared" si="4"/>
        <v>0</v>
      </c>
      <c r="L34" s="86">
        <f t="shared" si="5"/>
        <v>68.83977055</v>
      </c>
      <c r="M34" s="86">
        <f t="shared" si="6"/>
        <v>17.4</v>
      </c>
      <c r="N34" s="86">
        <f t="shared" si="7"/>
        <v>68.83977055</v>
      </c>
      <c r="O34" s="86">
        <f t="shared" si="14"/>
        <v>14341.61886</v>
      </c>
      <c r="P34" s="87">
        <f t="shared" si="15"/>
        <v>5880</v>
      </c>
      <c r="Q34" s="87">
        <f t="shared" si="8"/>
        <v>8461.618864</v>
      </c>
      <c r="R34" s="86">
        <v>0.0</v>
      </c>
      <c r="S34" s="61">
        <v>0.0</v>
      </c>
      <c r="T34" s="88">
        <f t="shared" si="10"/>
        <v>1269.24283</v>
      </c>
      <c r="U34" s="1">
        <f t="shared" si="11"/>
        <v>0</v>
      </c>
      <c r="V34" s="1">
        <f t="shared" si="16"/>
        <v>0</v>
      </c>
      <c r="W34" s="87">
        <f t="shared" si="17"/>
        <v>14341.61886</v>
      </c>
      <c r="X34" s="87">
        <f t="shared" si="20"/>
        <v>14341.61886</v>
      </c>
      <c r="Y34" s="84"/>
    </row>
    <row r="35">
      <c r="A35" s="84"/>
      <c r="B35" s="1"/>
      <c r="C35" s="1"/>
      <c r="D35" s="67">
        <v>15.0</v>
      </c>
      <c r="E35" s="61">
        <f t="shared" si="18"/>
        <v>420</v>
      </c>
      <c r="F35" s="61">
        <v>0.0</v>
      </c>
      <c r="G35" s="90">
        <f t="shared" si="12"/>
        <v>84</v>
      </c>
      <c r="H35" s="61">
        <f t="shared" si="13"/>
        <v>300</v>
      </c>
      <c r="I35" s="61">
        <f t="shared" si="2"/>
        <v>0</v>
      </c>
      <c r="J35" s="61">
        <f t="shared" si="19"/>
        <v>8.4</v>
      </c>
      <c r="K35" s="86">
        <f t="shared" si="4"/>
        <v>0</v>
      </c>
      <c r="L35" s="86">
        <f t="shared" si="5"/>
        <v>80.46569843</v>
      </c>
      <c r="M35" s="86">
        <f t="shared" si="6"/>
        <v>17.4</v>
      </c>
      <c r="N35" s="86">
        <f t="shared" si="7"/>
        <v>80.46569843</v>
      </c>
      <c r="O35" s="86">
        <f t="shared" si="14"/>
        <v>16763.68717</v>
      </c>
      <c r="P35" s="87">
        <f t="shared" si="15"/>
        <v>6300</v>
      </c>
      <c r="Q35" s="86">
        <f t="shared" si="8"/>
        <v>10463.68717</v>
      </c>
      <c r="R35" s="86">
        <v>0.0</v>
      </c>
      <c r="S35" s="61">
        <v>0.0</v>
      </c>
      <c r="T35" s="88">
        <f t="shared" si="10"/>
        <v>1569.553076</v>
      </c>
      <c r="U35" s="1">
        <f t="shared" si="11"/>
        <v>0</v>
      </c>
      <c r="V35" s="1">
        <f t="shared" si="16"/>
        <v>0</v>
      </c>
      <c r="W35" s="87">
        <f t="shared" si="17"/>
        <v>16763.68717</v>
      </c>
      <c r="X35" s="87">
        <f t="shared" si="20"/>
        <v>16763.68717</v>
      </c>
      <c r="Y35" s="84"/>
    </row>
    <row r="36">
      <c r="A36" s="84"/>
      <c r="B36" s="1"/>
      <c r="C36" s="1"/>
      <c r="D36" s="67">
        <v>16.0</v>
      </c>
      <c r="E36" s="61">
        <f t="shared" si="18"/>
        <v>420</v>
      </c>
      <c r="F36" s="61">
        <v>0.0</v>
      </c>
      <c r="G36" s="90">
        <f t="shared" si="12"/>
        <v>84</v>
      </c>
      <c r="H36" s="61">
        <f t="shared" si="13"/>
        <v>300</v>
      </c>
      <c r="I36" s="61">
        <f t="shared" si="2"/>
        <v>0</v>
      </c>
      <c r="J36" s="61">
        <f t="shared" si="19"/>
        <v>8.4</v>
      </c>
      <c r="K36" s="86">
        <f t="shared" si="4"/>
        <v>0</v>
      </c>
      <c r="L36" s="86">
        <f t="shared" si="5"/>
        <v>93.67415134</v>
      </c>
      <c r="M36" s="86">
        <f t="shared" si="6"/>
        <v>17.4</v>
      </c>
      <c r="N36" s="86">
        <f t="shared" si="7"/>
        <v>93.67415134</v>
      </c>
      <c r="O36" s="86">
        <f t="shared" si="14"/>
        <v>19515.4482</v>
      </c>
      <c r="P36" s="87">
        <f t="shared" si="15"/>
        <v>6720</v>
      </c>
      <c r="Q36" s="86">
        <f t="shared" si="8"/>
        <v>12795.4482</v>
      </c>
      <c r="R36" s="86">
        <v>0.0</v>
      </c>
      <c r="S36" s="61">
        <v>0.0</v>
      </c>
      <c r="T36" s="88">
        <f t="shared" si="10"/>
        <v>1919.317229</v>
      </c>
      <c r="U36" s="1">
        <f t="shared" si="11"/>
        <v>0</v>
      </c>
      <c r="V36" s="1">
        <f t="shared" si="16"/>
        <v>0</v>
      </c>
      <c r="W36" s="87">
        <f t="shared" si="17"/>
        <v>19515.4482</v>
      </c>
      <c r="X36" s="87">
        <f t="shared" si="20"/>
        <v>19515.4482</v>
      </c>
      <c r="Y36" s="84"/>
    </row>
    <row r="37">
      <c r="A37" s="84"/>
      <c r="B37" s="1"/>
      <c r="C37" s="1"/>
      <c r="D37" s="67">
        <v>17.0</v>
      </c>
      <c r="E37" s="61">
        <f t="shared" si="18"/>
        <v>420</v>
      </c>
      <c r="F37" s="61">
        <v>0.0</v>
      </c>
      <c r="G37" s="90">
        <f t="shared" si="12"/>
        <v>84</v>
      </c>
      <c r="H37" s="61">
        <f t="shared" si="13"/>
        <v>300</v>
      </c>
      <c r="I37" s="61">
        <f t="shared" si="2"/>
        <v>0</v>
      </c>
      <c r="J37" s="61">
        <f t="shared" si="19"/>
        <v>8.4</v>
      </c>
      <c r="K37" s="86">
        <f t="shared" si="4"/>
        <v>0</v>
      </c>
      <c r="L37" s="86">
        <f t="shared" si="5"/>
        <v>108.6805431</v>
      </c>
      <c r="M37" s="86">
        <f t="shared" si="6"/>
        <v>17.4</v>
      </c>
      <c r="N37" s="86">
        <f t="shared" si="7"/>
        <v>108.6805431</v>
      </c>
      <c r="O37" s="86">
        <f t="shared" si="14"/>
        <v>22641.77981</v>
      </c>
      <c r="P37" s="87">
        <f t="shared" si="15"/>
        <v>7140</v>
      </c>
      <c r="Q37" s="86">
        <f t="shared" si="8"/>
        <v>15501.77981</v>
      </c>
      <c r="R37" s="86">
        <v>0.0</v>
      </c>
      <c r="S37" s="61">
        <v>0.0</v>
      </c>
      <c r="T37" s="88">
        <f t="shared" si="10"/>
        <v>2325.266971</v>
      </c>
      <c r="U37" s="1">
        <f t="shared" si="11"/>
        <v>0</v>
      </c>
      <c r="V37" s="1">
        <f t="shared" si="16"/>
        <v>0</v>
      </c>
      <c r="W37" s="87">
        <f t="shared" si="17"/>
        <v>22641.77981</v>
      </c>
      <c r="X37" s="87">
        <f t="shared" si="20"/>
        <v>22641.77981</v>
      </c>
      <c r="Y37" s="84"/>
    </row>
    <row r="38">
      <c r="A38" s="84"/>
      <c r="B38" s="1"/>
      <c r="C38" s="1"/>
      <c r="D38" s="67">
        <v>18.0</v>
      </c>
      <c r="E38" s="61">
        <f t="shared" si="18"/>
        <v>420</v>
      </c>
      <c r="F38" s="61">
        <v>0.0</v>
      </c>
      <c r="G38" s="90">
        <f t="shared" si="12"/>
        <v>84</v>
      </c>
      <c r="H38" s="61">
        <f t="shared" si="13"/>
        <v>300</v>
      </c>
      <c r="I38" s="61">
        <f t="shared" si="2"/>
        <v>0</v>
      </c>
      <c r="J38" s="61">
        <f t="shared" si="19"/>
        <v>8.4</v>
      </c>
      <c r="K38" s="86">
        <f t="shared" si="4"/>
        <v>0</v>
      </c>
      <c r="L38" s="86">
        <f t="shared" si="5"/>
        <v>125.7296097</v>
      </c>
      <c r="M38" s="86">
        <f t="shared" si="6"/>
        <v>17.4</v>
      </c>
      <c r="N38" s="86">
        <f t="shared" si="7"/>
        <v>125.7296097</v>
      </c>
      <c r="O38" s="86">
        <f t="shared" si="14"/>
        <v>26193.66868</v>
      </c>
      <c r="P38" s="87">
        <f t="shared" si="15"/>
        <v>7560</v>
      </c>
      <c r="Q38" s="86">
        <f t="shared" si="8"/>
        <v>18633.66868</v>
      </c>
      <c r="R38" s="86">
        <v>0.0</v>
      </c>
      <c r="S38" s="61">
        <v>0.0</v>
      </c>
      <c r="T38" s="88">
        <f t="shared" si="10"/>
        <v>2795.050302</v>
      </c>
      <c r="U38" s="1">
        <f t="shared" si="11"/>
        <v>0</v>
      </c>
      <c r="V38" s="1">
        <f t="shared" si="16"/>
        <v>0</v>
      </c>
      <c r="W38" s="87">
        <f t="shared" si="17"/>
        <v>26193.66868</v>
      </c>
      <c r="X38" s="87">
        <f t="shared" si="20"/>
        <v>26193.66868</v>
      </c>
      <c r="Y38" s="84"/>
    </row>
    <row r="39">
      <c r="A39" s="84"/>
      <c r="B39" s="1"/>
      <c r="C39" s="1"/>
      <c r="D39" s="67">
        <v>19.0</v>
      </c>
      <c r="E39" s="61">
        <f t="shared" si="18"/>
        <v>420</v>
      </c>
      <c r="F39" s="61">
        <v>0.0</v>
      </c>
      <c r="G39" s="90">
        <f t="shared" si="12"/>
        <v>84</v>
      </c>
      <c r="H39" s="61">
        <f t="shared" si="13"/>
        <v>300</v>
      </c>
      <c r="I39" s="61">
        <f t="shared" si="2"/>
        <v>0</v>
      </c>
      <c r="J39" s="61">
        <f t="shared" si="19"/>
        <v>8.4</v>
      </c>
      <c r="K39" s="86">
        <f t="shared" si="4"/>
        <v>0</v>
      </c>
      <c r="L39" s="86">
        <f t="shared" si="5"/>
        <v>145.0994007</v>
      </c>
      <c r="M39" s="86">
        <f t="shared" si="6"/>
        <v>17.4</v>
      </c>
      <c r="N39" s="86">
        <f t="shared" si="7"/>
        <v>145.0994007</v>
      </c>
      <c r="O39" s="86">
        <f t="shared" si="14"/>
        <v>30229.04181</v>
      </c>
      <c r="P39" s="87">
        <f t="shared" si="15"/>
        <v>7980</v>
      </c>
      <c r="Q39" s="86">
        <f t="shared" si="8"/>
        <v>22249.04181</v>
      </c>
      <c r="R39" s="86">
        <v>0.0</v>
      </c>
      <c r="S39" s="61">
        <v>0.0</v>
      </c>
      <c r="T39" s="88">
        <f t="shared" si="10"/>
        <v>3337.356271</v>
      </c>
      <c r="U39" s="1">
        <f t="shared" si="11"/>
        <v>0</v>
      </c>
      <c r="V39" s="1">
        <f t="shared" si="16"/>
        <v>0</v>
      </c>
      <c r="W39" s="87">
        <f t="shared" si="17"/>
        <v>30229.04181</v>
      </c>
      <c r="X39" s="87">
        <f t="shared" si="20"/>
        <v>30229.04181</v>
      </c>
      <c r="Y39" s="84"/>
    </row>
    <row r="40">
      <c r="A40" s="84"/>
      <c r="B40" s="1"/>
      <c r="C40" s="1"/>
      <c r="D40" s="67">
        <v>20.0</v>
      </c>
      <c r="E40" s="61">
        <f t="shared" si="18"/>
        <v>420</v>
      </c>
      <c r="F40" s="61">
        <v>0.0</v>
      </c>
      <c r="G40" s="90">
        <f t="shared" si="12"/>
        <v>84</v>
      </c>
      <c r="H40" s="61">
        <f t="shared" si="13"/>
        <v>300</v>
      </c>
      <c r="I40" s="61">
        <f t="shared" si="2"/>
        <v>0</v>
      </c>
      <c r="J40" s="61">
        <f t="shared" si="19"/>
        <v>8.4</v>
      </c>
      <c r="K40" s="86">
        <f t="shared" si="4"/>
        <v>0</v>
      </c>
      <c r="L40" s="86">
        <f t="shared" si="5"/>
        <v>167.1058138</v>
      </c>
      <c r="M40" s="86">
        <f t="shared" si="6"/>
        <v>17.4</v>
      </c>
      <c r="N40" s="86">
        <f t="shared" si="7"/>
        <v>167.1058138</v>
      </c>
      <c r="O40" s="86">
        <f t="shared" si="14"/>
        <v>34813.71121</v>
      </c>
      <c r="P40" s="87">
        <f t="shared" si="15"/>
        <v>8400</v>
      </c>
      <c r="Q40" s="86">
        <f t="shared" si="8"/>
        <v>26413.71121</v>
      </c>
      <c r="R40" s="86">
        <v>0.0</v>
      </c>
      <c r="S40" s="61">
        <v>0.0</v>
      </c>
      <c r="T40" s="88">
        <f t="shared" si="10"/>
        <v>3962.056681</v>
      </c>
      <c r="U40" s="1">
        <f t="shared" si="11"/>
        <v>0</v>
      </c>
      <c r="V40" s="1">
        <f t="shared" si="16"/>
        <v>0</v>
      </c>
      <c r="W40" s="87">
        <f t="shared" si="17"/>
        <v>34813.71121</v>
      </c>
      <c r="X40" s="87">
        <f t="shared" si="20"/>
        <v>34813.71121</v>
      </c>
      <c r="Y40" s="84"/>
    </row>
    <row r="41">
      <c r="A41" s="84"/>
      <c r="B41" s="1"/>
      <c r="C41" s="1"/>
      <c r="D41" s="67">
        <v>21.0</v>
      </c>
      <c r="E41" s="61">
        <f t="shared" si="18"/>
        <v>420</v>
      </c>
      <c r="F41" s="61">
        <v>0.0</v>
      </c>
      <c r="G41" s="90">
        <f t="shared" si="12"/>
        <v>84</v>
      </c>
      <c r="H41" s="61">
        <f t="shared" si="13"/>
        <v>300</v>
      </c>
      <c r="I41" s="61">
        <f t="shared" si="2"/>
        <v>0</v>
      </c>
      <c r="J41" s="61">
        <f t="shared" si="19"/>
        <v>8.4</v>
      </c>
      <c r="K41" s="86">
        <f t="shared" si="4"/>
        <v>0</v>
      </c>
      <c r="L41" s="86">
        <f t="shared" si="5"/>
        <v>192.1077469</v>
      </c>
      <c r="M41" s="86">
        <f t="shared" si="6"/>
        <v>17.4</v>
      </c>
      <c r="N41" s="86">
        <f t="shared" si="7"/>
        <v>192.1077469</v>
      </c>
      <c r="O41" s="86">
        <f t="shared" si="14"/>
        <v>40022.44728</v>
      </c>
      <c r="P41" s="87">
        <f t="shared" si="15"/>
        <v>8820</v>
      </c>
      <c r="Q41" s="86">
        <f t="shared" si="8"/>
        <v>31202.44728</v>
      </c>
      <c r="R41" s="86">
        <v>0.0</v>
      </c>
      <c r="S41" s="61">
        <v>0.0</v>
      </c>
      <c r="T41" s="88">
        <f t="shared" si="10"/>
        <v>4680.367092</v>
      </c>
      <c r="U41" s="1">
        <f t="shared" si="11"/>
        <v>0</v>
      </c>
      <c r="V41" s="1">
        <f t="shared" si="16"/>
        <v>0</v>
      </c>
      <c r="W41" s="87">
        <f t="shared" si="17"/>
        <v>40022.44728</v>
      </c>
      <c r="X41" s="87">
        <f t="shared" si="20"/>
        <v>40022.44728</v>
      </c>
      <c r="Y41" s="84"/>
    </row>
    <row r="42">
      <c r="A42" s="84"/>
      <c r="B42" s="1"/>
      <c r="C42" s="1"/>
      <c r="D42" s="67">
        <v>22.0</v>
      </c>
      <c r="E42" s="61">
        <f t="shared" si="18"/>
        <v>420</v>
      </c>
      <c r="F42" s="61">
        <v>0.0</v>
      </c>
      <c r="G42" s="90">
        <f t="shared" si="12"/>
        <v>84</v>
      </c>
      <c r="H42" s="61">
        <f t="shared" si="13"/>
        <v>300</v>
      </c>
      <c r="I42" s="61">
        <f t="shared" si="2"/>
        <v>0</v>
      </c>
      <c r="J42" s="61">
        <f t="shared" si="19"/>
        <v>8.4</v>
      </c>
      <c r="K42" s="86">
        <f t="shared" si="4"/>
        <v>0</v>
      </c>
      <c r="L42" s="86">
        <f t="shared" si="5"/>
        <v>220.5129512</v>
      </c>
      <c r="M42" s="86">
        <f t="shared" si="6"/>
        <v>17.4</v>
      </c>
      <c r="N42" s="86">
        <f t="shared" si="7"/>
        <v>220.5129512</v>
      </c>
      <c r="O42" s="86">
        <f t="shared" si="14"/>
        <v>45940.19817</v>
      </c>
      <c r="P42" s="87">
        <f t="shared" si="15"/>
        <v>9240</v>
      </c>
      <c r="Q42" s="86">
        <f t="shared" si="8"/>
        <v>36700.19817</v>
      </c>
      <c r="R42" s="86">
        <v>0.0</v>
      </c>
      <c r="S42" s="61">
        <v>0.0</v>
      </c>
      <c r="T42" s="88">
        <f t="shared" si="10"/>
        <v>5505.029726</v>
      </c>
      <c r="U42" s="1">
        <f t="shared" si="11"/>
        <v>0</v>
      </c>
      <c r="V42" s="1">
        <f t="shared" si="16"/>
        <v>0</v>
      </c>
      <c r="W42" s="87">
        <f t="shared" si="17"/>
        <v>45940.19817</v>
      </c>
      <c r="X42" s="87">
        <f t="shared" si="20"/>
        <v>45940.19817</v>
      </c>
      <c r="Y42" s="84"/>
    </row>
    <row r="43">
      <c r="A43" s="84"/>
      <c r="B43" s="1"/>
      <c r="C43" s="1"/>
      <c r="D43" s="67">
        <v>23.0</v>
      </c>
      <c r="E43" s="61">
        <f t="shared" si="18"/>
        <v>420</v>
      </c>
      <c r="F43" s="61">
        <v>0.0</v>
      </c>
      <c r="G43" s="90">
        <f t="shared" si="12"/>
        <v>84</v>
      </c>
      <c r="H43" s="61">
        <f t="shared" si="13"/>
        <v>300</v>
      </c>
      <c r="I43" s="61">
        <f t="shared" si="2"/>
        <v>0</v>
      </c>
      <c r="J43" s="61">
        <f t="shared" si="19"/>
        <v>8.4</v>
      </c>
      <c r="K43" s="86">
        <f t="shared" si="4"/>
        <v>0</v>
      </c>
      <c r="L43" s="86">
        <f t="shared" si="5"/>
        <v>252.784681</v>
      </c>
      <c r="M43" s="86">
        <f t="shared" si="6"/>
        <v>17.4</v>
      </c>
      <c r="N43" s="86">
        <f t="shared" si="7"/>
        <v>252.784681</v>
      </c>
      <c r="O43" s="86">
        <f t="shared" si="14"/>
        <v>52663.47521</v>
      </c>
      <c r="P43" s="87">
        <f t="shared" si="15"/>
        <v>9660</v>
      </c>
      <c r="Q43" s="86">
        <f t="shared" si="8"/>
        <v>43003.47521</v>
      </c>
      <c r="R43" s="86">
        <v>0.0</v>
      </c>
      <c r="S43" s="61">
        <v>0.0</v>
      </c>
      <c r="T43" s="88">
        <f t="shared" si="10"/>
        <v>6450.521281</v>
      </c>
      <c r="U43" s="1">
        <f t="shared" si="11"/>
        <v>0</v>
      </c>
      <c r="V43" s="1">
        <f t="shared" si="16"/>
        <v>0</v>
      </c>
      <c r="W43" s="87">
        <f t="shared" si="17"/>
        <v>52663.47521</v>
      </c>
      <c r="X43" s="87">
        <f t="shared" si="20"/>
        <v>52663.47521</v>
      </c>
      <c r="Y43" s="84"/>
    </row>
    <row r="44">
      <c r="A44" s="84"/>
      <c r="B44" s="1"/>
      <c r="C44" s="1"/>
      <c r="D44" s="67">
        <v>24.0</v>
      </c>
      <c r="E44" s="61">
        <f t="shared" si="18"/>
        <v>420</v>
      </c>
      <c r="F44" s="61">
        <v>0.0</v>
      </c>
      <c r="G44" s="90">
        <f t="shared" si="12"/>
        <v>84</v>
      </c>
      <c r="H44" s="61">
        <f t="shared" si="13"/>
        <v>300</v>
      </c>
      <c r="I44" s="61">
        <f t="shared" si="2"/>
        <v>0</v>
      </c>
      <c r="J44" s="61">
        <f t="shared" si="19"/>
        <v>8.4</v>
      </c>
      <c r="K44" s="86">
        <f t="shared" si="4"/>
        <v>0</v>
      </c>
      <c r="L44" s="86">
        <f t="shared" si="5"/>
        <v>289.4492489</v>
      </c>
      <c r="M44" s="86">
        <f t="shared" si="6"/>
        <v>17.4</v>
      </c>
      <c r="N44" s="86">
        <f t="shared" si="7"/>
        <v>289.4492489</v>
      </c>
      <c r="O44" s="86">
        <f t="shared" si="14"/>
        <v>60301.92686</v>
      </c>
      <c r="P44" s="87">
        <f t="shared" si="15"/>
        <v>10080</v>
      </c>
      <c r="Q44" s="86">
        <f t="shared" si="8"/>
        <v>50221.92686</v>
      </c>
      <c r="R44" s="86">
        <v>0.0</v>
      </c>
      <c r="S44" s="61">
        <v>0.0</v>
      </c>
      <c r="T44" s="88">
        <f t="shared" si="10"/>
        <v>7533.289029</v>
      </c>
      <c r="U44" s="1">
        <f t="shared" si="11"/>
        <v>0</v>
      </c>
      <c r="V44" s="1">
        <f t="shared" si="16"/>
        <v>0</v>
      </c>
      <c r="W44" s="87">
        <f t="shared" si="17"/>
        <v>60301.92686</v>
      </c>
      <c r="X44" s="87">
        <f t="shared" si="20"/>
        <v>60301.92686</v>
      </c>
      <c r="Y44" s="84"/>
    </row>
    <row r="45">
      <c r="A45" s="84"/>
      <c r="B45" s="1"/>
      <c r="C45" s="1"/>
      <c r="D45" s="67">
        <v>25.0</v>
      </c>
      <c r="E45" s="61">
        <f t="shared" si="18"/>
        <v>420</v>
      </c>
      <c r="F45" s="61">
        <v>0.0</v>
      </c>
      <c r="G45" s="90">
        <f t="shared" si="12"/>
        <v>84</v>
      </c>
      <c r="H45" s="61">
        <f t="shared" si="13"/>
        <v>300</v>
      </c>
      <c r="I45" s="61">
        <f t="shared" si="2"/>
        <v>0</v>
      </c>
      <c r="J45" s="61">
        <f t="shared" si="19"/>
        <v>8.4</v>
      </c>
      <c r="K45" s="86">
        <f t="shared" si="4"/>
        <v>0</v>
      </c>
      <c r="L45" s="86">
        <f t="shared" si="5"/>
        <v>331.1046096</v>
      </c>
      <c r="M45" s="86">
        <f t="shared" si="6"/>
        <v>17.4</v>
      </c>
      <c r="N45" s="86">
        <f t="shared" si="7"/>
        <v>331.1046096</v>
      </c>
      <c r="O45" s="86">
        <f t="shared" si="14"/>
        <v>68980.127</v>
      </c>
      <c r="P45" s="87">
        <f t="shared" si="15"/>
        <v>10500</v>
      </c>
      <c r="Q45" s="86">
        <f t="shared" si="8"/>
        <v>58480.127</v>
      </c>
      <c r="R45" s="86">
        <v>0.0</v>
      </c>
      <c r="S45" s="61">
        <v>0.0</v>
      </c>
      <c r="T45" s="88">
        <f t="shared" si="10"/>
        <v>8772.019051</v>
      </c>
      <c r="U45" s="1">
        <f t="shared" si="11"/>
        <v>0</v>
      </c>
      <c r="V45" s="1">
        <f t="shared" si="16"/>
        <v>0</v>
      </c>
      <c r="W45" s="87">
        <f t="shared" si="17"/>
        <v>68980.127</v>
      </c>
      <c r="X45" s="87">
        <f t="shared" si="20"/>
        <v>68980.127</v>
      </c>
      <c r="Y45" s="84"/>
    </row>
    <row r="46">
      <c r="A46" s="84"/>
      <c r="B46" s="1"/>
      <c r="C46" s="1"/>
      <c r="D46" s="67">
        <v>26.0</v>
      </c>
      <c r="E46" s="61">
        <f t="shared" si="18"/>
        <v>420</v>
      </c>
      <c r="F46" s="61">
        <v>0.0</v>
      </c>
      <c r="G46" s="90">
        <f t="shared" si="12"/>
        <v>84</v>
      </c>
      <c r="H46" s="61">
        <f t="shared" si="13"/>
        <v>300</v>
      </c>
      <c r="I46" s="61">
        <f t="shared" si="2"/>
        <v>0</v>
      </c>
      <c r="J46" s="61">
        <f t="shared" si="19"/>
        <v>8.4</v>
      </c>
      <c r="K46" s="86">
        <f t="shared" si="4"/>
        <v>0</v>
      </c>
      <c r="L46" s="86">
        <f t="shared" si="5"/>
        <v>378.4301113</v>
      </c>
      <c r="M46" s="86">
        <f t="shared" si="6"/>
        <v>17.4</v>
      </c>
      <c r="N46" s="86">
        <f t="shared" si="7"/>
        <v>378.4301113</v>
      </c>
      <c r="O46" s="86">
        <f t="shared" si="14"/>
        <v>78839.60653</v>
      </c>
      <c r="P46" s="87">
        <f t="shared" si="15"/>
        <v>10920</v>
      </c>
      <c r="Q46" s="86">
        <f t="shared" si="8"/>
        <v>67919.60653</v>
      </c>
      <c r="R46" s="86">
        <v>0.0</v>
      </c>
      <c r="S46" s="61">
        <v>0.0</v>
      </c>
      <c r="T46" s="88">
        <f t="shared" si="10"/>
        <v>10187.94098</v>
      </c>
      <c r="U46" s="1">
        <f t="shared" si="11"/>
        <v>0</v>
      </c>
      <c r="V46" s="1">
        <f t="shared" si="16"/>
        <v>0</v>
      </c>
      <c r="W46" s="87">
        <f t="shared" si="17"/>
        <v>78839.60653</v>
      </c>
      <c r="X46" s="87">
        <f t="shared" si="20"/>
        <v>78839.60653</v>
      </c>
      <c r="Y46" s="84"/>
    </row>
    <row r="47">
      <c r="A47" s="84"/>
      <c r="B47" s="1"/>
      <c r="C47" s="1"/>
      <c r="D47" s="67">
        <v>27.0</v>
      </c>
      <c r="E47" s="61">
        <f t="shared" si="18"/>
        <v>420</v>
      </c>
      <c r="F47" s="61">
        <v>0.0</v>
      </c>
      <c r="G47" s="90">
        <f t="shared" si="12"/>
        <v>84</v>
      </c>
      <c r="H47" s="61">
        <f t="shared" si="13"/>
        <v>300</v>
      </c>
      <c r="I47" s="61">
        <f t="shared" si="2"/>
        <v>0</v>
      </c>
      <c r="J47" s="61">
        <f t="shared" si="19"/>
        <v>8.4</v>
      </c>
      <c r="K47" s="86">
        <f t="shared" si="4"/>
        <v>0</v>
      </c>
      <c r="L47" s="86">
        <f t="shared" si="5"/>
        <v>432.1975755</v>
      </c>
      <c r="M47" s="86">
        <f t="shared" si="6"/>
        <v>17.4</v>
      </c>
      <c r="N47" s="86">
        <f t="shared" si="7"/>
        <v>432.1975755</v>
      </c>
      <c r="O47" s="86">
        <f t="shared" si="14"/>
        <v>90041.16155</v>
      </c>
      <c r="P47" s="87">
        <f t="shared" si="15"/>
        <v>11340</v>
      </c>
      <c r="Q47" s="86">
        <f t="shared" si="8"/>
        <v>78701.16155</v>
      </c>
      <c r="R47" s="86">
        <v>0.0</v>
      </c>
      <c r="S47" s="61">
        <v>0.0</v>
      </c>
      <c r="T47" s="88">
        <f t="shared" si="10"/>
        <v>11805.17423</v>
      </c>
      <c r="U47" s="1">
        <f t="shared" si="11"/>
        <v>0</v>
      </c>
      <c r="V47" s="1">
        <f t="shared" si="16"/>
        <v>0</v>
      </c>
      <c r="W47" s="87">
        <f t="shared" si="17"/>
        <v>90041.16155</v>
      </c>
      <c r="X47" s="87">
        <f t="shared" si="20"/>
        <v>90041.16155</v>
      </c>
      <c r="Y47" s="84"/>
    </row>
    <row r="48">
      <c r="A48" s="84"/>
      <c r="B48" s="1"/>
      <c r="C48" s="1"/>
      <c r="D48" s="67">
        <v>28.0</v>
      </c>
      <c r="E48" s="61">
        <f t="shared" si="18"/>
        <v>420</v>
      </c>
      <c r="F48" s="61">
        <v>0.0</v>
      </c>
      <c r="G48" s="90">
        <f t="shared" si="12"/>
        <v>84</v>
      </c>
      <c r="H48" s="61">
        <f t="shared" si="13"/>
        <v>300</v>
      </c>
      <c r="I48" s="61">
        <f t="shared" si="2"/>
        <v>0</v>
      </c>
      <c r="J48" s="61">
        <f t="shared" si="19"/>
        <v>8.4</v>
      </c>
      <c r="K48" s="86">
        <f t="shared" si="4"/>
        <v>0</v>
      </c>
      <c r="L48" s="86">
        <f t="shared" si="5"/>
        <v>493.283884</v>
      </c>
      <c r="M48" s="86">
        <f t="shared" si="6"/>
        <v>17.4</v>
      </c>
      <c r="N48" s="86">
        <f t="shared" si="7"/>
        <v>493.283884</v>
      </c>
      <c r="O48" s="86">
        <f t="shared" si="14"/>
        <v>102767.4758</v>
      </c>
      <c r="P48" s="87">
        <f t="shared" si="15"/>
        <v>11760</v>
      </c>
      <c r="Q48" s="86">
        <f t="shared" si="8"/>
        <v>91007.47584</v>
      </c>
      <c r="R48" s="86">
        <v>0.0</v>
      </c>
      <c r="S48" s="61">
        <v>0.0</v>
      </c>
      <c r="T48" s="88">
        <f t="shared" si="10"/>
        <v>13651.12138</v>
      </c>
      <c r="U48" s="1">
        <f t="shared" si="11"/>
        <v>0</v>
      </c>
      <c r="V48" s="1">
        <f t="shared" si="16"/>
        <v>0</v>
      </c>
      <c r="W48" s="87">
        <f t="shared" si="17"/>
        <v>102767.4758</v>
      </c>
      <c r="X48" s="87">
        <f t="shared" si="20"/>
        <v>102767.4758</v>
      </c>
      <c r="Y48" s="84"/>
    </row>
    <row r="49">
      <c r="A49" s="84"/>
      <c r="B49" s="1"/>
      <c r="C49" s="1"/>
      <c r="D49" s="67">
        <v>29.0</v>
      </c>
      <c r="E49" s="61">
        <f t="shared" si="18"/>
        <v>420</v>
      </c>
      <c r="F49" s="61">
        <v>0.0</v>
      </c>
      <c r="G49" s="90">
        <f t="shared" si="12"/>
        <v>84</v>
      </c>
      <c r="H49" s="61">
        <f t="shared" si="13"/>
        <v>300</v>
      </c>
      <c r="I49" s="61">
        <f t="shared" si="2"/>
        <v>0</v>
      </c>
      <c r="J49" s="61">
        <f t="shared" si="19"/>
        <v>8.4</v>
      </c>
      <c r="K49" s="86">
        <f t="shared" si="4"/>
        <v>0</v>
      </c>
      <c r="L49" s="86">
        <f t="shared" si="5"/>
        <v>562.6852805</v>
      </c>
      <c r="M49" s="86">
        <f t="shared" si="6"/>
        <v>17.4</v>
      </c>
      <c r="N49" s="86">
        <f t="shared" si="7"/>
        <v>562.6852805</v>
      </c>
      <c r="O49" s="86">
        <f t="shared" si="14"/>
        <v>117226.1001</v>
      </c>
      <c r="P49" s="87">
        <f t="shared" si="15"/>
        <v>12180</v>
      </c>
      <c r="Q49" s="86">
        <f t="shared" si="8"/>
        <v>105046.1001</v>
      </c>
      <c r="R49" s="86">
        <v>0.0</v>
      </c>
      <c r="S49" s="61">
        <v>0.0</v>
      </c>
      <c r="T49" s="88">
        <f t="shared" si="10"/>
        <v>15756.91501</v>
      </c>
      <c r="U49" s="1">
        <f t="shared" si="11"/>
        <v>0</v>
      </c>
      <c r="V49" s="1">
        <f t="shared" si="16"/>
        <v>0</v>
      </c>
      <c r="W49" s="87">
        <f t="shared" si="17"/>
        <v>117226.1001</v>
      </c>
      <c r="X49" s="87">
        <f t="shared" si="20"/>
        <v>117226.1001</v>
      </c>
      <c r="Y49" s="84"/>
    </row>
    <row r="50">
      <c r="A50" s="84"/>
      <c r="B50" s="1"/>
      <c r="C50" s="1"/>
      <c r="D50" s="67">
        <v>30.0</v>
      </c>
      <c r="E50" s="61">
        <f t="shared" si="18"/>
        <v>420</v>
      </c>
      <c r="F50" s="61">
        <v>0.0</v>
      </c>
      <c r="G50" s="90">
        <f t="shared" si="12"/>
        <v>84</v>
      </c>
      <c r="H50" s="61">
        <f t="shared" si="13"/>
        <v>300</v>
      </c>
      <c r="I50" s="61">
        <f t="shared" si="2"/>
        <v>0</v>
      </c>
      <c r="J50" s="61">
        <f t="shared" si="19"/>
        <v>8.4</v>
      </c>
      <c r="K50" s="86">
        <f t="shared" si="4"/>
        <v>0</v>
      </c>
      <c r="L50" s="86">
        <f t="shared" si="5"/>
        <v>641.5336172</v>
      </c>
      <c r="M50" s="86">
        <f t="shared" si="6"/>
        <v>17.4</v>
      </c>
      <c r="N50" s="86">
        <f t="shared" si="7"/>
        <v>641.5336172</v>
      </c>
      <c r="O50" s="86">
        <f t="shared" si="14"/>
        <v>133652.8369</v>
      </c>
      <c r="P50" s="87">
        <f t="shared" si="15"/>
        <v>12600</v>
      </c>
      <c r="Q50" s="86">
        <f t="shared" si="8"/>
        <v>121052.8369</v>
      </c>
      <c r="R50" s="86">
        <v>0.0</v>
      </c>
      <c r="S50" s="61">
        <v>0.0</v>
      </c>
      <c r="T50" s="88">
        <f t="shared" si="10"/>
        <v>18157.92554</v>
      </c>
      <c r="U50" s="1">
        <f t="shared" si="11"/>
        <v>0</v>
      </c>
      <c r="V50" s="1">
        <f t="shared" si="16"/>
        <v>0</v>
      </c>
      <c r="W50" s="87">
        <f t="shared" si="17"/>
        <v>133652.8369</v>
      </c>
      <c r="X50" s="87">
        <f t="shared" si="20"/>
        <v>133652.8369</v>
      </c>
      <c r="Y50" s="84"/>
    </row>
    <row r="51">
      <c r="A51" s="82"/>
      <c r="B51" s="82"/>
      <c r="C51" s="82"/>
      <c r="D51" s="83"/>
      <c r="E51" s="82"/>
      <c r="F51" s="82"/>
      <c r="G51" s="82"/>
      <c r="H51" s="82"/>
      <c r="I51" s="82"/>
      <c r="J51" s="82"/>
      <c r="K51" s="82"/>
      <c r="L51" s="82"/>
      <c r="M51" s="82"/>
      <c r="N51" s="82"/>
      <c r="O51" s="82"/>
      <c r="P51" s="82"/>
      <c r="Q51" s="82"/>
      <c r="R51" s="82"/>
      <c r="S51" s="82"/>
      <c r="T51" s="82"/>
      <c r="U51" s="82"/>
      <c r="V51" s="82"/>
      <c r="W51" s="82"/>
      <c r="X51" s="82"/>
      <c r="Y51" s="82"/>
    </row>
    <row r="52">
      <c r="A52" s="1"/>
      <c r="B52" s="1"/>
      <c r="C52" s="1"/>
      <c r="D52" s="2"/>
      <c r="E52" s="1"/>
      <c r="F52" s="1"/>
      <c r="G52" s="1"/>
      <c r="H52" s="1"/>
      <c r="I52" s="1"/>
      <c r="J52" s="1"/>
      <c r="K52" s="1"/>
      <c r="L52" s="1"/>
      <c r="M52" s="1"/>
      <c r="N52" s="1"/>
      <c r="O52" s="1"/>
      <c r="P52" s="1"/>
      <c r="Q52" s="1"/>
      <c r="R52" s="1"/>
      <c r="S52" s="1"/>
      <c r="T52" s="1"/>
      <c r="U52" s="1"/>
      <c r="V52" s="1"/>
      <c r="W52" s="1"/>
      <c r="X52" s="1"/>
      <c r="Y52" s="1"/>
    </row>
    <row r="53">
      <c r="A53" s="82"/>
      <c r="B53" s="82"/>
      <c r="C53" s="82"/>
      <c r="D53" s="83"/>
      <c r="E53" s="82"/>
      <c r="F53" s="82"/>
      <c r="G53" s="82"/>
      <c r="H53" s="82"/>
      <c r="I53" s="82"/>
      <c r="J53" s="82"/>
      <c r="K53" s="82"/>
      <c r="L53" s="82"/>
      <c r="M53" s="82"/>
      <c r="N53" s="82"/>
      <c r="O53" s="82"/>
      <c r="P53" s="82"/>
      <c r="Q53" s="82"/>
      <c r="R53" s="82"/>
      <c r="S53" s="82"/>
      <c r="T53" s="82"/>
      <c r="U53" s="82"/>
      <c r="V53" s="82"/>
      <c r="W53" s="82"/>
      <c r="X53" s="82"/>
      <c r="Y53" s="82"/>
    </row>
    <row r="54">
      <c r="A54" s="84"/>
      <c r="B54" s="1"/>
      <c r="C54" s="1"/>
      <c r="D54" s="91" t="s">
        <v>85</v>
      </c>
      <c r="E54" s="61"/>
      <c r="F54" s="1"/>
      <c r="G54" s="1"/>
      <c r="H54" s="1"/>
      <c r="I54" s="1"/>
      <c r="J54" s="1"/>
      <c r="K54" s="1"/>
      <c r="L54" s="1"/>
      <c r="M54" s="1"/>
      <c r="N54" s="1"/>
      <c r="O54" s="1"/>
      <c r="P54" s="1"/>
      <c r="Q54" s="1"/>
      <c r="R54" s="1"/>
      <c r="S54" s="1"/>
      <c r="T54" s="1"/>
      <c r="U54" s="1"/>
      <c r="V54" s="1"/>
      <c r="W54" s="1"/>
      <c r="X54" s="1"/>
      <c r="Y54" s="84"/>
    </row>
    <row r="55">
      <c r="A55" s="84"/>
      <c r="B55" s="1"/>
      <c r="C55" s="1"/>
      <c r="D55" s="67" t="s">
        <v>102</v>
      </c>
      <c r="E55" s="67" t="s">
        <v>103</v>
      </c>
      <c r="F55" s="67" t="s">
        <v>104</v>
      </c>
      <c r="G55" s="67"/>
      <c r="H55" s="67"/>
      <c r="I55" s="67" t="s">
        <v>105</v>
      </c>
      <c r="J55" s="67" t="s">
        <v>116</v>
      </c>
      <c r="K55" s="67"/>
      <c r="L55" s="67" t="s">
        <v>107</v>
      </c>
      <c r="M55" s="67"/>
      <c r="N55" s="67"/>
      <c r="O55" s="67" t="s">
        <v>108</v>
      </c>
      <c r="P55" s="67" t="s">
        <v>117</v>
      </c>
      <c r="Q55" s="67" t="s">
        <v>110</v>
      </c>
      <c r="R55" s="67" t="s">
        <v>118</v>
      </c>
      <c r="S55" s="67"/>
      <c r="T55" s="67"/>
      <c r="U55" s="67"/>
      <c r="V55" s="67"/>
      <c r="W55" s="67" t="s">
        <v>114</v>
      </c>
      <c r="X55" s="67"/>
      <c r="Y55" s="84"/>
    </row>
    <row r="56">
      <c r="A56" s="84"/>
      <c r="B56" s="1"/>
      <c r="C56" s="1"/>
      <c r="D56" s="67">
        <v>1.0</v>
      </c>
      <c r="E56" s="61">
        <f t="shared" ref="E56:E58" si="21">$O$13</f>
        <v>420</v>
      </c>
      <c r="F56" s="61">
        <v>0.0</v>
      </c>
      <c r="G56" s="61"/>
      <c r="H56" s="61"/>
      <c r="I56" s="61">
        <v>0.0</v>
      </c>
      <c r="J56" s="61">
        <f t="shared" ref="J56:J85" si="22">$O$11*$O$10</f>
        <v>96</v>
      </c>
      <c r="K56" s="86"/>
      <c r="L56" s="86">
        <f t="shared" ref="L56:L85" si="23">O56*$O$7</f>
        <v>0</v>
      </c>
      <c r="M56" s="86"/>
      <c r="N56" s="86"/>
      <c r="O56" s="86">
        <f>(E56+F56-J56)*$C$16</f>
        <v>371.2716</v>
      </c>
      <c r="P56" s="87">
        <f>E56+F56</f>
        <v>420</v>
      </c>
      <c r="Q56" s="87">
        <f t="shared" ref="Q56:Q85" si="24">O56-P56</f>
        <v>-48.7284</v>
      </c>
      <c r="R56" s="87">
        <f t="shared" ref="R56:R85" si="25">Q56*0.15</f>
        <v>-7.30926</v>
      </c>
      <c r="S56" s="1"/>
      <c r="T56" s="1"/>
      <c r="U56" s="1"/>
      <c r="V56" s="1"/>
      <c r="W56" s="87">
        <f t="shared" ref="W56:W85" si="26">O56-R56</f>
        <v>378.58086</v>
      </c>
      <c r="X56" s="1"/>
      <c r="Y56" s="84"/>
    </row>
    <row r="57">
      <c r="A57" s="84"/>
      <c r="B57" s="1"/>
      <c r="C57" s="1"/>
      <c r="D57" s="67">
        <v>2.0</v>
      </c>
      <c r="E57" s="61">
        <f t="shared" si="21"/>
        <v>420</v>
      </c>
      <c r="F57" s="61">
        <v>0.0</v>
      </c>
      <c r="G57" s="61"/>
      <c r="H57" s="61"/>
      <c r="I57" s="61">
        <v>0.0</v>
      </c>
      <c r="J57" s="61">
        <f t="shared" si="22"/>
        <v>96</v>
      </c>
      <c r="K57" s="86"/>
      <c r="L57" s="86">
        <f t="shared" si="23"/>
        <v>0</v>
      </c>
      <c r="M57" s="86"/>
      <c r="N57" s="86"/>
      <c r="O57" s="86">
        <f t="shared" ref="O57:O85" si="27">(E57+F57+O56-J57-L56)*$C$16</f>
        <v>796.7117264</v>
      </c>
      <c r="P57" s="87">
        <f t="shared" ref="P57:P85" si="28">P56+E57+F57</f>
        <v>840</v>
      </c>
      <c r="Q57" s="87">
        <f t="shared" si="24"/>
        <v>-43.28827356</v>
      </c>
      <c r="R57" s="87">
        <f t="shared" si="25"/>
        <v>-6.493241034</v>
      </c>
      <c r="S57" s="1"/>
      <c r="T57" s="1"/>
      <c r="U57" s="1"/>
      <c r="V57" s="1"/>
      <c r="W57" s="87">
        <f t="shared" si="26"/>
        <v>803.2049675</v>
      </c>
      <c r="X57" s="1"/>
      <c r="Y57" s="84"/>
    </row>
    <row r="58">
      <c r="A58" s="84"/>
      <c r="B58" s="1"/>
      <c r="C58" s="1"/>
      <c r="D58" s="67">
        <v>3.0</v>
      </c>
      <c r="E58" s="61">
        <f t="shared" si="21"/>
        <v>420</v>
      </c>
      <c r="F58" s="61">
        <v>0.0</v>
      </c>
      <c r="G58" s="61"/>
      <c r="H58" s="61"/>
      <c r="I58" s="61">
        <v>0.0</v>
      </c>
      <c r="J58" s="61">
        <f t="shared" si="22"/>
        <v>96</v>
      </c>
      <c r="K58" s="86"/>
      <c r="L58" s="86">
        <f t="shared" si="23"/>
        <v>0</v>
      </c>
      <c r="M58" s="86"/>
      <c r="N58" s="86"/>
      <c r="O58" s="86">
        <f t="shared" si="27"/>
        <v>1284.223567</v>
      </c>
      <c r="P58" s="87">
        <f t="shared" si="28"/>
        <v>1260</v>
      </c>
      <c r="Q58" s="87">
        <f t="shared" si="24"/>
        <v>24.22356733</v>
      </c>
      <c r="R58" s="87">
        <f t="shared" si="25"/>
        <v>3.633535099</v>
      </c>
      <c r="S58" s="1"/>
      <c r="T58" s="1"/>
      <c r="U58" s="1"/>
      <c r="V58" s="1"/>
      <c r="W58" s="87">
        <f t="shared" si="26"/>
        <v>1280.590032</v>
      </c>
      <c r="X58" s="1"/>
      <c r="Y58" s="84"/>
    </row>
    <row r="59">
      <c r="A59" s="84"/>
      <c r="B59" s="1"/>
      <c r="C59" s="1"/>
      <c r="D59" s="67">
        <v>4.0</v>
      </c>
      <c r="E59" s="61">
        <f t="shared" ref="E59:E85" si="29">$O$14</f>
        <v>420</v>
      </c>
      <c r="F59" s="61">
        <v>0.0</v>
      </c>
      <c r="G59" s="61"/>
      <c r="H59" s="61"/>
      <c r="I59" s="61">
        <v>0.0</v>
      </c>
      <c r="J59" s="61">
        <f t="shared" si="22"/>
        <v>96</v>
      </c>
      <c r="K59" s="86"/>
      <c r="L59" s="86">
        <f t="shared" si="23"/>
        <v>0</v>
      </c>
      <c r="M59" s="86"/>
      <c r="N59" s="86"/>
      <c r="O59" s="86">
        <f t="shared" si="27"/>
        <v>1842.863386</v>
      </c>
      <c r="P59" s="87">
        <f t="shared" si="28"/>
        <v>1680</v>
      </c>
      <c r="Q59" s="87">
        <f t="shared" si="24"/>
        <v>162.8633858</v>
      </c>
      <c r="R59" s="87">
        <f t="shared" si="25"/>
        <v>24.42950787</v>
      </c>
      <c r="S59" s="1"/>
      <c r="T59" s="1"/>
      <c r="U59" s="1"/>
      <c r="V59" s="1"/>
      <c r="W59" s="87">
        <f t="shared" si="26"/>
        <v>1818.433878</v>
      </c>
      <c r="X59" s="1"/>
      <c r="Y59" s="84"/>
    </row>
    <row r="60">
      <c r="A60" s="84"/>
      <c r="B60" s="1"/>
      <c r="C60" s="1"/>
      <c r="D60" s="67">
        <v>5.0</v>
      </c>
      <c r="E60" s="61">
        <f t="shared" si="29"/>
        <v>420</v>
      </c>
      <c r="F60" s="61">
        <v>0.0</v>
      </c>
      <c r="G60" s="61"/>
      <c r="H60" s="61"/>
      <c r="I60" s="61">
        <v>0.0</v>
      </c>
      <c r="J60" s="61">
        <f t="shared" si="22"/>
        <v>96</v>
      </c>
      <c r="K60" s="86"/>
      <c r="L60" s="86">
        <f t="shared" si="23"/>
        <v>0</v>
      </c>
      <c r="M60" s="86"/>
      <c r="N60" s="86"/>
      <c r="O60" s="86">
        <f t="shared" si="27"/>
        <v>2483.008754</v>
      </c>
      <c r="P60" s="87">
        <f t="shared" si="28"/>
        <v>2100</v>
      </c>
      <c r="Q60" s="87">
        <f t="shared" si="24"/>
        <v>383.0087538</v>
      </c>
      <c r="R60" s="87">
        <f t="shared" si="25"/>
        <v>57.45131307</v>
      </c>
      <c r="S60" s="1"/>
      <c r="T60" s="1"/>
      <c r="U60" s="1"/>
      <c r="V60" s="1"/>
      <c r="W60" s="87">
        <f t="shared" si="26"/>
        <v>2425.557441</v>
      </c>
      <c r="X60" s="1"/>
      <c r="Y60" s="84"/>
    </row>
    <row r="61">
      <c r="A61" s="84"/>
      <c r="B61" s="1"/>
      <c r="C61" s="1"/>
      <c r="D61" s="67">
        <v>6.0</v>
      </c>
      <c r="E61" s="61">
        <f t="shared" si="29"/>
        <v>420</v>
      </c>
      <c r="F61" s="61">
        <v>0.0</v>
      </c>
      <c r="G61" s="61"/>
      <c r="H61" s="61"/>
      <c r="I61" s="61">
        <v>0.0</v>
      </c>
      <c r="J61" s="61">
        <f t="shared" si="22"/>
        <v>96</v>
      </c>
      <c r="K61" s="86"/>
      <c r="L61" s="86">
        <f t="shared" si="23"/>
        <v>0</v>
      </c>
      <c r="M61" s="86"/>
      <c r="N61" s="86"/>
      <c r="O61" s="86">
        <f t="shared" si="27"/>
        <v>3216.551331</v>
      </c>
      <c r="P61" s="87">
        <f t="shared" si="28"/>
        <v>2520</v>
      </c>
      <c r="Q61" s="87">
        <f t="shared" si="24"/>
        <v>696.551331</v>
      </c>
      <c r="R61" s="87">
        <f t="shared" si="25"/>
        <v>104.4826996</v>
      </c>
      <c r="S61" s="1"/>
      <c r="T61" s="1"/>
      <c r="U61" s="1"/>
      <c r="V61" s="1"/>
      <c r="W61" s="87">
        <f t="shared" si="26"/>
        <v>3112.068631</v>
      </c>
      <c r="X61" s="1"/>
      <c r="Y61" s="84"/>
    </row>
    <row r="62">
      <c r="A62" s="84"/>
      <c r="B62" s="1"/>
      <c r="C62" s="1"/>
      <c r="D62" s="67">
        <v>7.0</v>
      </c>
      <c r="E62" s="61">
        <f t="shared" si="29"/>
        <v>420</v>
      </c>
      <c r="F62" s="61">
        <v>0.0</v>
      </c>
      <c r="G62" s="61"/>
      <c r="H62" s="61"/>
      <c r="I62" s="61">
        <v>0.0</v>
      </c>
      <c r="J62" s="61">
        <f t="shared" si="22"/>
        <v>96</v>
      </c>
      <c r="K62" s="86"/>
      <c r="L62" s="86">
        <f t="shared" si="23"/>
        <v>0</v>
      </c>
      <c r="M62" s="86"/>
      <c r="N62" s="86"/>
      <c r="O62" s="86">
        <f t="shared" si="27"/>
        <v>4057.11777</v>
      </c>
      <c r="P62" s="87">
        <f t="shared" si="28"/>
        <v>2940</v>
      </c>
      <c r="Q62" s="87">
        <f t="shared" si="24"/>
        <v>1117.11777</v>
      </c>
      <c r="R62" s="87">
        <f t="shared" si="25"/>
        <v>167.5676655</v>
      </c>
      <c r="S62" s="1"/>
      <c r="T62" s="1"/>
      <c r="U62" s="1"/>
      <c r="V62" s="1"/>
      <c r="W62" s="87">
        <f t="shared" si="26"/>
        <v>3889.550105</v>
      </c>
      <c r="X62" s="1"/>
      <c r="Y62" s="84"/>
    </row>
    <row r="63">
      <c r="A63" s="84"/>
      <c r="B63" s="1"/>
      <c r="C63" s="1"/>
      <c r="D63" s="67">
        <v>8.0</v>
      </c>
      <c r="E63" s="61">
        <f t="shared" si="29"/>
        <v>420</v>
      </c>
      <c r="F63" s="61">
        <v>0.0</v>
      </c>
      <c r="G63" s="61"/>
      <c r="H63" s="61"/>
      <c r="I63" s="61">
        <v>0.0</v>
      </c>
      <c r="J63" s="61">
        <f t="shared" si="22"/>
        <v>96</v>
      </c>
      <c r="K63" s="86"/>
      <c r="L63" s="86">
        <f t="shared" si="23"/>
        <v>0</v>
      </c>
      <c r="M63" s="86"/>
      <c r="N63" s="86"/>
      <c r="O63" s="86">
        <f t="shared" si="27"/>
        <v>5020.322853</v>
      </c>
      <c r="P63" s="87">
        <f t="shared" si="28"/>
        <v>3360</v>
      </c>
      <c r="Q63" s="87">
        <f t="shared" si="24"/>
        <v>1660.322853</v>
      </c>
      <c r="R63" s="87">
        <f t="shared" si="25"/>
        <v>249.0484279</v>
      </c>
      <c r="S63" s="1"/>
      <c r="T63" s="1"/>
      <c r="U63" s="1"/>
      <c r="V63" s="1"/>
      <c r="W63" s="87">
        <f t="shared" si="26"/>
        <v>4771.274425</v>
      </c>
      <c r="X63" s="1"/>
      <c r="Y63" s="84"/>
    </row>
    <row r="64">
      <c r="A64" s="84"/>
      <c r="B64" s="1"/>
      <c r="C64" s="1"/>
      <c r="D64" s="67">
        <v>9.0</v>
      </c>
      <c r="E64" s="61">
        <f t="shared" si="29"/>
        <v>420</v>
      </c>
      <c r="F64" s="61">
        <v>0.0</v>
      </c>
      <c r="G64" s="61"/>
      <c r="H64" s="61"/>
      <c r="I64" s="61">
        <v>0.0</v>
      </c>
      <c r="J64" s="61">
        <f t="shared" si="22"/>
        <v>96</v>
      </c>
      <c r="K64" s="86"/>
      <c r="L64" s="86">
        <f t="shared" si="23"/>
        <v>0</v>
      </c>
      <c r="M64" s="86"/>
      <c r="N64" s="86"/>
      <c r="O64" s="86">
        <f t="shared" si="27"/>
        <v>6124.059557</v>
      </c>
      <c r="P64" s="87">
        <f t="shared" si="28"/>
        <v>3780</v>
      </c>
      <c r="Q64" s="87">
        <f t="shared" si="24"/>
        <v>2344.059557</v>
      </c>
      <c r="R64" s="87">
        <f t="shared" si="25"/>
        <v>351.6089336</v>
      </c>
      <c r="S64" s="1"/>
      <c r="T64" s="1"/>
      <c r="U64" s="1"/>
      <c r="V64" s="1"/>
      <c r="W64" s="87">
        <f t="shared" si="26"/>
        <v>5772.450623</v>
      </c>
      <c r="X64" s="1"/>
      <c r="Y64" s="84"/>
    </row>
    <row r="65">
      <c r="A65" s="84"/>
      <c r="B65" s="1"/>
      <c r="C65" s="1"/>
      <c r="D65" s="67">
        <v>10.0</v>
      </c>
      <c r="E65" s="61">
        <f t="shared" si="29"/>
        <v>420</v>
      </c>
      <c r="F65" s="61">
        <v>0.0</v>
      </c>
      <c r="G65" s="61"/>
      <c r="H65" s="61"/>
      <c r="I65" s="61">
        <v>0.0</v>
      </c>
      <c r="J65" s="61">
        <f t="shared" si="22"/>
        <v>96</v>
      </c>
      <c r="K65" s="86"/>
      <c r="L65" s="86">
        <f t="shared" si="23"/>
        <v>0</v>
      </c>
      <c r="M65" s="86"/>
      <c r="N65" s="86"/>
      <c r="O65" s="86">
        <f t="shared" si="27"/>
        <v>7388.831446</v>
      </c>
      <c r="P65" s="87">
        <f t="shared" si="28"/>
        <v>4200</v>
      </c>
      <c r="Q65" s="87">
        <f t="shared" si="24"/>
        <v>3188.831446</v>
      </c>
      <c r="R65" s="87">
        <f t="shared" si="25"/>
        <v>478.324717</v>
      </c>
      <c r="S65" s="1"/>
      <c r="T65" s="1"/>
      <c r="U65" s="1"/>
      <c r="V65" s="1"/>
      <c r="W65" s="87">
        <f t="shared" si="26"/>
        <v>6910.506729</v>
      </c>
      <c r="X65" s="1"/>
      <c r="Y65" s="84"/>
    </row>
    <row r="66">
      <c r="A66" s="84"/>
      <c r="B66" s="1"/>
      <c r="C66" s="1"/>
      <c r="D66" s="67">
        <v>11.0</v>
      </c>
      <c r="E66" s="61">
        <f t="shared" si="29"/>
        <v>420</v>
      </c>
      <c r="F66" s="61">
        <v>0.0</v>
      </c>
      <c r="G66" s="61"/>
      <c r="H66" s="61"/>
      <c r="I66" s="61">
        <v>0.0</v>
      </c>
      <c r="J66" s="61">
        <f t="shared" si="22"/>
        <v>96</v>
      </c>
      <c r="K66" s="86"/>
      <c r="L66" s="86">
        <f t="shared" si="23"/>
        <v>0</v>
      </c>
      <c r="M66" s="86"/>
      <c r="N66" s="86"/>
      <c r="O66" s="86">
        <f t="shared" si="27"/>
        <v>8838.133554</v>
      </c>
      <c r="P66" s="87">
        <f t="shared" si="28"/>
        <v>4620</v>
      </c>
      <c r="Q66" s="87">
        <f t="shared" si="24"/>
        <v>4218.133554</v>
      </c>
      <c r="R66" s="87">
        <f t="shared" si="25"/>
        <v>632.7200332</v>
      </c>
      <c r="S66" s="1"/>
      <c r="T66" s="1"/>
      <c r="U66" s="1"/>
      <c r="V66" s="1"/>
      <c r="W66" s="87">
        <f t="shared" si="26"/>
        <v>8205.413521</v>
      </c>
      <c r="X66" s="1"/>
      <c r="Y66" s="84"/>
    </row>
    <row r="67">
      <c r="A67" s="84"/>
      <c r="B67" s="1"/>
      <c r="C67" s="1"/>
      <c r="D67" s="67">
        <v>12.0</v>
      </c>
      <c r="E67" s="61">
        <f t="shared" si="29"/>
        <v>420</v>
      </c>
      <c r="F67" s="61">
        <v>0.0</v>
      </c>
      <c r="G67" s="61"/>
      <c r="H67" s="61"/>
      <c r="I67" s="61">
        <v>0.0</v>
      </c>
      <c r="J67" s="61">
        <f t="shared" si="22"/>
        <v>96</v>
      </c>
      <c r="K67" s="86"/>
      <c r="L67" s="86">
        <f t="shared" si="23"/>
        <v>0</v>
      </c>
      <c r="M67" s="86"/>
      <c r="N67" s="86"/>
      <c r="O67" s="86">
        <f t="shared" si="27"/>
        <v>10498.88884</v>
      </c>
      <c r="P67" s="87">
        <f t="shared" si="28"/>
        <v>5040</v>
      </c>
      <c r="Q67" s="87">
        <f t="shared" si="24"/>
        <v>5458.88884</v>
      </c>
      <c r="R67" s="87">
        <f t="shared" si="25"/>
        <v>818.833326</v>
      </c>
      <c r="S67" s="1"/>
      <c r="T67" s="1"/>
      <c r="U67" s="1"/>
      <c r="V67" s="1"/>
      <c r="W67" s="87">
        <f t="shared" si="26"/>
        <v>9680.055514</v>
      </c>
      <c r="X67" s="1"/>
      <c r="Y67" s="84"/>
    </row>
    <row r="68">
      <c r="A68" s="84"/>
      <c r="B68" s="1"/>
      <c r="C68" s="1"/>
      <c r="D68" s="67">
        <v>13.0</v>
      </c>
      <c r="E68" s="61">
        <f t="shared" si="29"/>
        <v>420</v>
      </c>
      <c r="F68" s="61">
        <v>0.0</v>
      </c>
      <c r="G68" s="61"/>
      <c r="H68" s="61"/>
      <c r="I68" s="61">
        <v>0.0</v>
      </c>
      <c r="J68" s="61">
        <f t="shared" si="22"/>
        <v>96</v>
      </c>
      <c r="K68" s="86"/>
      <c r="L68" s="86">
        <f t="shared" si="23"/>
        <v>0</v>
      </c>
      <c r="M68" s="86"/>
      <c r="N68" s="86"/>
      <c r="O68" s="86">
        <f t="shared" si="27"/>
        <v>12401.94832</v>
      </c>
      <c r="P68" s="87">
        <f t="shared" si="28"/>
        <v>5460</v>
      </c>
      <c r="Q68" s="87">
        <f t="shared" si="24"/>
        <v>6941.948322</v>
      </c>
      <c r="R68" s="87">
        <f t="shared" si="25"/>
        <v>1041.292248</v>
      </c>
      <c r="S68" s="1"/>
      <c r="T68" s="1"/>
      <c r="U68" s="1"/>
      <c r="V68" s="1"/>
      <c r="W68" s="87">
        <f t="shared" si="26"/>
        <v>11360.65607</v>
      </c>
      <c r="X68" s="1"/>
      <c r="Y68" s="84"/>
    </row>
    <row r="69">
      <c r="A69" s="84"/>
      <c r="B69" s="1"/>
      <c r="C69" s="1"/>
      <c r="D69" s="67">
        <v>14.0</v>
      </c>
      <c r="E69" s="61">
        <f t="shared" si="29"/>
        <v>420</v>
      </c>
      <c r="F69" s="61">
        <v>0.0</v>
      </c>
      <c r="G69" s="61"/>
      <c r="H69" s="61"/>
      <c r="I69" s="61">
        <v>0.0</v>
      </c>
      <c r="J69" s="61">
        <f t="shared" si="22"/>
        <v>96</v>
      </c>
      <c r="K69" s="86"/>
      <c r="L69" s="86">
        <f t="shared" si="23"/>
        <v>0</v>
      </c>
      <c r="M69" s="86"/>
      <c r="N69" s="86"/>
      <c r="O69" s="86">
        <f t="shared" si="27"/>
        <v>14582.66418</v>
      </c>
      <c r="P69" s="87">
        <f t="shared" si="28"/>
        <v>5880</v>
      </c>
      <c r="Q69" s="87">
        <f t="shared" si="24"/>
        <v>8702.664182</v>
      </c>
      <c r="R69" s="87">
        <f t="shared" si="25"/>
        <v>1305.399627</v>
      </c>
      <c r="S69" s="1"/>
      <c r="T69" s="1"/>
      <c r="U69" s="1"/>
      <c r="V69" s="1"/>
      <c r="W69" s="87">
        <f t="shared" si="26"/>
        <v>13277.26455</v>
      </c>
      <c r="X69" s="1"/>
      <c r="Y69" s="84"/>
    </row>
    <row r="70">
      <c r="A70" s="84"/>
      <c r="B70" s="1"/>
      <c r="C70" s="1"/>
      <c r="D70" s="67">
        <v>15.0</v>
      </c>
      <c r="E70" s="61">
        <f t="shared" si="29"/>
        <v>420</v>
      </c>
      <c r="F70" s="61">
        <v>0.0</v>
      </c>
      <c r="G70" s="61"/>
      <c r="H70" s="61"/>
      <c r="I70" s="61">
        <v>0.0</v>
      </c>
      <c r="J70" s="61">
        <f t="shared" si="22"/>
        <v>96</v>
      </c>
      <c r="K70" s="86"/>
      <c r="L70" s="86">
        <f t="shared" si="23"/>
        <v>0</v>
      </c>
      <c r="M70" s="86"/>
      <c r="N70" s="86"/>
      <c r="O70" s="86">
        <f t="shared" si="27"/>
        <v>17081.54649</v>
      </c>
      <c r="P70" s="87">
        <f t="shared" si="28"/>
        <v>6300</v>
      </c>
      <c r="Q70" s="86">
        <f t="shared" si="24"/>
        <v>10781.54649</v>
      </c>
      <c r="R70" s="87">
        <f t="shared" si="25"/>
        <v>1617.231973</v>
      </c>
      <c r="S70" s="1"/>
      <c r="T70" s="1"/>
      <c r="U70" s="1"/>
      <c r="V70" s="1"/>
      <c r="W70" s="87">
        <f t="shared" si="26"/>
        <v>15464.31451</v>
      </c>
      <c r="X70" s="1"/>
      <c r="Y70" s="84"/>
    </row>
    <row r="71">
      <c r="A71" s="84"/>
      <c r="B71" s="1"/>
      <c r="C71" s="1"/>
      <c r="D71" s="67">
        <v>16.0</v>
      </c>
      <c r="E71" s="61">
        <f t="shared" si="29"/>
        <v>420</v>
      </c>
      <c r="F71" s="61">
        <v>0.0</v>
      </c>
      <c r="G71" s="61"/>
      <c r="H71" s="61"/>
      <c r="I71" s="61">
        <v>0.0</v>
      </c>
      <c r="J71" s="61">
        <f t="shared" si="22"/>
        <v>96</v>
      </c>
      <c r="K71" s="86"/>
      <c r="L71" s="86">
        <f t="shared" si="23"/>
        <v>0</v>
      </c>
      <c r="M71" s="86"/>
      <c r="N71" s="86"/>
      <c r="O71" s="86">
        <f t="shared" si="27"/>
        <v>19945.01572</v>
      </c>
      <c r="P71" s="87">
        <f t="shared" si="28"/>
        <v>6720</v>
      </c>
      <c r="Q71" s="86">
        <f t="shared" si="24"/>
        <v>13225.01572</v>
      </c>
      <c r="R71" s="87">
        <f t="shared" si="25"/>
        <v>1983.752358</v>
      </c>
      <c r="S71" s="1"/>
      <c r="T71" s="1"/>
      <c r="U71" s="1"/>
      <c r="V71" s="1"/>
      <c r="W71" s="87">
        <f t="shared" si="26"/>
        <v>17961.26336</v>
      </c>
      <c r="X71" s="1"/>
      <c r="Y71" s="84"/>
    </row>
    <row r="72">
      <c r="A72" s="84"/>
      <c r="B72" s="1"/>
      <c r="C72" s="1"/>
      <c r="D72" s="67">
        <v>17.0</v>
      </c>
      <c r="E72" s="61">
        <f t="shared" si="29"/>
        <v>420</v>
      </c>
      <c r="F72" s="61">
        <v>0.0</v>
      </c>
      <c r="G72" s="61"/>
      <c r="H72" s="61"/>
      <c r="I72" s="61">
        <v>0.0</v>
      </c>
      <c r="J72" s="61">
        <f t="shared" si="22"/>
        <v>96</v>
      </c>
      <c r="K72" s="86"/>
      <c r="L72" s="86">
        <f t="shared" si="23"/>
        <v>0</v>
      </c>
      <c r="M72" s="86"/>
      <c r="N72" s="86"/>
      <c r="O72" s="86">
        <f t="shared" si="27"/>
        <v>23226.26511</v>
      </c>
      <c r="P72" s="87">
        <f t="shared" si="28"/>
        <v>7140</v>
      </c>
      <c r="Q72" s="86">
        <f t="shared" si="24"/>
        <v>16086.26511</v>
      </c>
      <c r="R72" s="87">
        <f t="shared" si="25"/>
        <v>2412.939767</v>
      </c>
      <c r="S72" s="1"/>
      <c r="T72" s="1"/>
      <c r="U72" s="1"/>
      <c r="V72" s="1"/>
      <c r="W72" s="87">
        <f t="shared" si="26"/>
        <v>20813.32534</v>
      </c>
      <c r="X72" s="1"/>
      <c r="Y72" s="84"/>
    </row>
    <row r="73">
      <c r="A73" s="84"/>
      <c r="B73" s="1"/>
      <c r="C73" s="1"/>
      <c r="D73" s="67">
        <v>18.0</v>
      </c>
      <c r="E73" s="61">
        <f t="shared" si="29"/>
        <v>420</v>
      </c>
      <c r="F73" s="61">
        <v>0.0</v>
      </c>
      <c r="G73" s="61"/>
      <c r="H73" s="61"/>
      <c r="I73" s="61">
        <v>0.0</v>
      </c>
      <c r="J73" s="61">
        <f t="shared" si="22"/>
        <v>96</v>
      </c>
      <c r="K73" s="86"/>
      <c r="L73" s="86">
        <f t="shared" si="23"/>
        <v>0</v>
      </c>
      <c r="M73" s="86"/>
      <c r="N73" s="86"/>
      <c r="O73" s="86">
        <f t="shared" si="27"/>
        <v>26986.24879</v>
      </c>
      <c r="P73" s="87">
        <f t="shared" si="28"/>
        <v>7560</v>
      </c>
      <c r="Q73" s="86">
        <f t="shared" si="24"/>
        <v>19426.24879</v>
      </c>
      <c r="R73" s="87">
        <f t="shared" si="25"/>
        <v>2913.937319</v>
      </c>
      <c r="S73" s="1"/>
      <c r="T73" s="1"/>
      <c r="U73" s="1"/>
      <c r="V73" s="1"/>
      <c r="W73" s="87">
        <f t="shared" si="26"/>
        <v>24072.31147</v>
      </c>
      <c r="X73" s="1"/>
      <c r="Y73" s="84"/>
    </row>
    <row r="74">
      <c r="A74" s="84"/>
      <c r="B74" s="1"/>
      <c r="C74" s="1"/>
      <c r="D74" s="67">
        <v>19.0</v>
      </c>
      <c r="E74" s="61">
        <f t="shared" si="29"/>
        <v>420</v>
      </c>
      <c r="F74" s="61">
        <v>0.0</v>
      </c>
      <c r="G74" s="61"/>
      <c r="H74" s="61"/>
      <c r="I74" s="61">
        <v>0.0</v>
      </c>
      <c r="J74" s="61">
        <f t="shared" si="22"/>
        <v>96</v>
      </c>
      <c r="K74" s="86"/>
      <c r="L74" s="86">
        <f t="shared" si="23"/>
        <v>0</v>
      </c>
      <c r="M74" s="86"/>
      <c r="N74" s="86"/>
      <c r="O74" s="86">
        <f t="shared" si="27"/>
        <v>31294.81409</v>
      </c>
      <c r="P74" s="87">
        <f t="shared" si="28"/>
        <v>7980</v>
      </c>
      <c r="Q74" s="86">
        <f t="shared" si="24"/>
        <v>23314.81409</v>
      </c>
      <c r="R74" s="87">
        <f t="shared" si="25"/>
        <v>3497.222114</v>
      </c>
      <c r="S74" s="1"/>
      <c r="T74" s="1"/>
      <c r="U74" s="1"/>
      <c r="V74" s="1"/>
      <c r="W74" s="87">
        <f t="shared" si="26"/>
        <v>27797.59198</v>
      </c>
      <c r="X74" s="1"/>
      <c r="Y74" s="84"/>
    </row>
    <row r="75">
      <c r="A75" s="84"/>
      <c r="B75" s="1"/>
      <c r="C75" s="1"/>
      <c r="D75" s="67">
        <v>20.0</v>
      </c>
      <c r="E75" s="61">
        <f t="shared" si="29"/>
        <v>420</v>
      </c>
      <c r="F75" s="61">
        <v>0.0</v>
      </c>
      <c r="G75" s="61"/>
      <c r="H75" s="61"/>
      <c r="I75" s="61">
        <v>0.0</v>
      </c>
      <c r="J75" s="61">
        <f t="shared" si="22"/>
        <v>96</v>
      </c>
      <c r="K75" s="86"/>
      <c r="L75" s="86">
        <f t="shared" si="23"/>
        <v>0</v>
      </c>
      <c r="M75" s="86"/>
      <c r="N75" s="86"/>
      <c r="O75" s="86">
        <f t="shared" si="27"/>
        <v>36231.99907</v>
      </c>
      <c r="P75" s="87">
        <f t="shared" si="28"/>
        <v>8400</v>
      </c>
      <c r="Q75" s="86">
        <f t="shared" si="24"/>
        <v>27831.99907</v>
      </c>
      <c r="R75" s="87">
        <f t="shared" si="25"/>
        <v>4174.79986</v>
      </c>
      <c r="S75" s="1"/>
      <c r="T75" s="1"/>
      <c r="U75" s="1"/>
      <c r="V75" s="1"/>
      <c r="W75" s="87">
        <f t="shared" si="26"/>
        <v>32057.19921</v>
      </c>
      <c r="X75" s="1"/>
      <c r="Y75" s="84"/>
    </row>
    <row r="76">
      <c r="A76" s="84"/>
      <c r="B76" s="1"/>
      <c r="C76" s="1"/>
      <c r="D76" s="67">
        <v>21.0</v>
      </c>
      <c r="E76" s="61">
        <f t="shared" si="29"/>
        <v>420</v>
      </c>
      <c r="F76" s="61">
        <v>0.0</v>
      </c>
      <c r="G76" s="61"/>
      <c r="H76" s="61"/>
      <c r="I76" s="61">
        <v>0.0</v>
      </c>
      <c r="J76" s="61">
        <f t="shared" si="22"/>
        <v>96</v>
      </c>
      <c r="K76" s="86"/>
      <c r="L76" s="86">
        <f t="shared" si="23"/>
        <v>0</v>
      </c>
      <c r="M76" s="86"/>
      <c r="N76" s="86"/>
      <c r="O76" s="86">
        <f t="shared" si="27"/>
        <v>41889.51933</v>
      </c>
      <c r="P76" s="87">
        <f t="shared" si="28"/>
        <v>8820</v>
      </c>
      <c r="Q76" s="86">
        <f t="shared" si="24"/>
        <v>33069.51933</v>
      </c>
      <c r="R76" s="87">
        <f t="shared" si="25"/>
        <v>4960.427899</v>
      </c>
      <c r="S76" s="1"/>
      <c r="T76" s="1"/>
      <c r="U76" s="1"/>
      <c r="V76" s="1"/>
      <c r="W76" s="87">
        <f t="shared" si="26"/>
        <v>36929.09143</v>
      </c>
      <c r="X76" s="1"/>
      <c r="Y76" s="84"/>
    </row>
    <row r="77">
      <c r="A77" s="84"/>
      <c r="B77" s="1"/>
      <c r="C77" s="1"/>
      <c r="D77" s="67">
        <v>22.0</v>
      </c>
      <c r="E77" s="61">
        <f t="shared" si="29"/>
        <v>420</v>
      </c>
      <c r="F77" s="61">
        <v>0.0</v>
      </c>
      <c r="G77" s="61"/>
      <c r="H77" s="61"/>
      <c r="I77" s="61">
        <v>0.0</v>
      </c>
      <c r="J77" s="61">
        <f t="shared" si="22"/>
        <v>96</v>
      </c>
      <c r="K77" s="86"/>
      <c r="L77" s="86">
        <f t="shared" si="23"/>
        <v>0</v>
      </c>
      <c r="M77" s="86"/>
      <c r="N77" s="86"/>
      <c r="O77" s="86">
        <f t="shared" si="27"/>
        <v>48372.4718</v>
      </c>
      <c r="P77" s="87">
        <f t="shared" si="28"/>
        <v>9240</v>
      </c>
      <c r="Q77" s="86">
        <f t="shared" si="24"/>
        <v>39132.4718</v>
      </c>
      <c r="R77" s="87">
        <f t="shared" si="25"/>
        <v>5869.87077</v>
      </c>
      <c r="S77" s="1"/>
      <c r="T77" s="1"/>
      <c r="U77" s="1"/>
      <c r="V77" s="1"/>
      <c r="W77" s="87">
        <f t="shared" si="26"/>
        <v>42502.60103</v>
      </c>
      <c r="X77" s="1"/>
      <c r="Y77" s="84"/>
    </row>
    <row r="78">
      <c r="A78" s="84"/>
      <c r="B78" s="1"/>
      <c r="C78" s="1"/>
      <c r="D78" s="67">
        <v>23.0</v>
      </c>
      <c r="E78" s="61">
        <f t="shared" si="29"/>
        <v>420</v>
      </c>
      <c r="F78" s="61">
        <v>0.0</v>
      </c>
      <c r="G78" s="61"/>
      <c r="H78" s="61"/>
      <c r="I78" s="61">
        <v>0.0</v>
      </c>
      <c r="J78" s="61">
        <f t="shared" si="22"/>
        <v>96</v>
      </c>
      <c r="K78" s="86"/>
      <c r="L78" s="86">
        <f t="shared" si="23"/>
        <v>0</v>
      </c>
      <c r="M78" s="86"/>
      <c r="N78" s="86"/>
      <c r="O78" s="86">
        <f t="shared" si="27"/>
        <v>55801.28704</v>
      </c>
      <c r="P78" s="87">
        <f t="shared" si="28"/>
        <v>9660</v>
      </c>
      <c r="Q78" s="86">
        <f t="shared" si="24"/>
        <v>46141.28704</v>
      </c>
      <c r="R78" s="87">
        <f t="shared" si="25"/>
        <v>6921.193055</v>
      </c>
      <c r="S78" s="1"/>
      <c r="T78" s="1"/>
      <c r="U78" s="1"/>
      <c r="V78" s="1"/>
      <c r="W78" s="87">
        <f t="shared" si="26"/>
        <v>48880.09398</v>
      </c>
      <c r="X78" s="1"/>
      <c r="Y78" s="84"/>
    </row>
    <row r="79">
      <c r="A79" s="84"/>
      <c r="B79" s="1"/>
      <c r="C79" s="1"/>
      <c r="D79" s="67">
        <v>24.0</v>
      </c>
      <c r="E79" s="61">
        <f t="shared" si="29"/>
        <v>420</v>
      </c>
      <c r="F79" s="61">
        <v>0.0</v>
      </c>
      <c r="G79" s="61"/>
      <c r="H79" s="61"/>
      <c r="I79" s="61">
        <v>0.0</v>
      </c>
      <c r="J79" s="61">
        <f t="shared" si="22"/>
        <v>96</v>
      </c>
      <c r="K79" s="86"/>
      <c r="L79" s="86">
        <f t="shared" si="23"/>
        <v>0</v>
      </c>
      <c r="M79" s="86"/>
      <c r="N79" s="86"/>
      <c r="O79" s="86">
        <f t="shared" si="27"/>
        <v>64313.96641</v>
      </c>
      <c r="P79" s="87">
        <f t="shared" si="28"/>
        <v>10080</v>
      </c>
      <c r="Q79" s="86">
        <f t="shared" si="24"/>
        <v>54233.96641</v>
      </c>
      <c r="R79" s="87">
        <f t="shared" si="25"/>
        <v>8135.094962</v>
      </c>
      <c r="S79" s="1"/>
      <c r="T79" s="1"/>
      <c r="U79" s="1"/>
      <c r="V79" s="1"/>
      <c r="W79" s="87">
        <f t="shared" si="26"/>
        <v>56178.87145</v>
      </c>
      <c r="X79" s="1"/>
      <c r="Y79" s="84"/>
    </row>
    <row r="80">
      <c r="A80" s="84"/>
      <c r="B80" s="1"/>
      <c r="C80" s="1"/>
      <c r="D80" s="67">
        <v>25.0</v>
      </c>
      <c r="E80" s="61">
        <f t="shared" si="29"/>
        <v>420</v>
      </c>
      <c r="F80" s="61">
        <v>0.0</v>
      </c>
      <c r="G80" s="61"/>
      <c r="H80" s="61"/>
      <c r="I80" s="61">
        <v>0.0</v>
      </c>
      <c r="J80" s="61">
        <f t="shared" si="22"/>
        <v>96</v>
      </c>
      <c r="K80" s="86"/>
      <c r="L80" s="86">
        <f t="shared" si="23"/>
        <v>0</v>
      </c>
      <c r="M80" s="86"/>
      <c r="N80" s="86"/>
      <c r="O80" s="86">
        <f t="shared" si="27"/>
        <v>74068.64571</v>
      </c>
      <c r="P80" s="87">
        <f t="shared" si="28"/>
        <v>10500</v>
      </c>
      <c r="Q80" s="86">
        <f t="shared" si="24"/>
        <v>63568.64571</v>
      </c>
      <c r="R80" s="87">
        <f t="shared" si="25"/>
        <v>9535.296857</v>
      </c>
      <c r="S80" s="1"/>
      <c r="T80" s="1"/>
      <c r="U80" s="1"/>
      <c r="V80" s="1"/>
      <c r="W80" s="87">
        <f t="shared" si="26"/>
        <v>64533.34886</v>
      </c>
      <c r="X80" s="1"/>
      <c r="Y80" s="84"/>
    </row>
    <row r="81">
      <c r="A81" s="84"/>
      <c r="B81" s="1"/>
      <c r="C81" s="1"/>
      <c r="D81" s="67">
        <v>26.0</v>
      </c>
      <c r="E81" s="61">
        <f t="shared" si="29"/>
        <v>420</v>
      </c>
      <c r="F81" s="61">
        <v>0.0</v>
      </c>
      <c r="G81" s="61"/>
      <c r="H81" s="61"/>
      <c r="I81" s="61">
        <v>0.0</v>
      </c>
      <c r="J81" s="61">
        <f t="shared" si="22"/>
        <v>96</v>
      </c>
      <c r="K81" s="86"/>
      <c r="L81" s="86">
        <f t="shared" si="23"/>
        <v>0</v>
      </c>
      <c r="M81" s="86"/>
      <c r="N81" s="86"/>
      <c r="O81" s="86">
        <f t="shared" si="27"/>
        <v>85246.53272</v>
      </c>
      <c r="P81" s="87">
        <f t="shared" si="28"/>
        <v>10920</v>
      </c>
      <c r="Q81" s="86">
        <f t="shared" si="24"/>
        <v>74326.53272</v>
      </c>
      <c r="R81" s="87">
        <f t="shared" si="25"/>
        <v>11148.97991</v>
      </c>
      <c r="S81" s="1"/>
      <c r="T81" s="1"/>
      <c r="U81" s="1"/>
      <c r="V81" s="1"/>
      <c r="W81" s="87">
        <f t="shared" si="26"/>
        <v>74097.55281</v>
      </c>
      <c r="X81" s="1"/>
      <c r="Y81" s="84"/>
    </row>
    <row r="82">
      <c r="A82" s="84"/>
      <c r="B82" s="1"/>
      <c r="C82" s="1"/>
      <c r="D82" s="67">
        <v>27.0</v>
      </c>
      <c r="E82" s="61">
        <f t="shared" si="29"/>
        <v>420</v>
      </c>
      <c r="F82" s="61">
        <v>0.0</v>
      </c>
      <c r="G82" s="61"/>
      <c r="H82" s="61"/>
      <c r="I82" s="61">
        <v>0.0</v>
      </c>
      <c r="J82" s="61">
        <f t="shared" si="22"/>
        <v>96</v>
      </c>
      <c r="K82" s="86"/>
      <c r="L82" s="86">
        <f t="shared" si="23"/>
        <v>0</v>
      </c>
      <c r="M82" s="86"/>
      <c r="N82" s="86"/>
      <c r="O82" s="86">
        <f t="shared" si="27"/>
        <v>98055.27345</v>
      </c>
      <c r="P82" s="87">
        <f t="shared" si="28"/>
        <v>11340</v>
      </c>
      <c r="Q82" s="86">
        <f t="shared" si="24"/>
        <v>86715.27345</v>
      </c>
      <c r="R82" s="87">
        <f t="shared" si="25"/>
        <v>13007.29102</v>
      </c>
      <c r="S82" s="1"/>
      <c r="T82" s="1"/>
      <c r="U82" s="1"/>
      <c r="V82" s="1"/>
      <c r="W82" s="87">
        <f t="shared" si="26"/>
        <v>85047.98243</v>
      </c>
      <c r="X82" s="1"/>
      <c r="Y82" s="84"/>
    </row>
    <row r="83">
      <c r="A83" s="84"/>
      <c r="B83" s="1"/>
      <c r="C83" s="1"/>
      <c r="D83" s="67">
        <v>28.0</v>
      </c>
      <c r="E83" s="61">
        <f t="shared" si="29"/>
        <v>420</v>
      </c>
      <c r="F83" s="61">
        <v>0.0</v>
      </c>
      <c r="G83" s="61"/>
      <c r="H83" s="61"/>
      <c r="I83" s="61">
        <v>0.0</v>
      </c>
      <c r="J83" s="61">
        <f t="shared" si="22"/>
        <v>96</v>
      </c>
      <c r="K83" s="86"/>
      <c r="L83" s="86">
        <f t="shared" si="23"/>
        <v>0</v>
      </c>
      <c r="M83" s="86"/>
      <c r="N83" s="86"/>
      <c r="O83" s="86">
        <f t="shared" si="27"/>
        <v>112732.8094</v>
      </c>
      <c r="P83" s="87">
        <f t="shared" si="28"/>
        <v>11760</v>
      </c>
      <c r="Q83" s="86">
        <f t="shared" si="24"/>
        <v>100972.8094</v>
      </c>
      <c r="R83" s="87">
        <f t="shared" si="25"/>
        <v>15145.92142</v>
      </c>
      <c r="S83" s="1"/>
      <c r="T83" s="1"/>
      <c r="U83" s="1"/>
      <c r="V83" s="1"/>
      <c r="W83" s="87">
        <f t="shared" si="26"/>
        <v>97586.88803</v>
      </c>
      <c r="X83" s="1"/>
      <c r="Y83" s="84"/>
    </row>
    <row r="84">
      <c r="A84" s="84"/>
      <c r="B84" s="1"/>
      <c r="C84" s="1"/>
      <c r="D84" s="67">
        <v>29.0</v>
      </c>
      <c r="E84" s="61">
        <f t="shared" si="29"/>
        <v>420</v>
      </c>
      <c r="F84" s="61">
        <v>0.0</v>
      </c>
      <c r="G84" s="61"/>
      <c r="H84" s="61"/>
      <c r="I84" s="61">
        <v>0.0</v>
      </c>
      <c r="J84" s="61">
        <f t="shared" si="22"/>
        <v>96</v>
      </c>
      <c r="K84" s="86"/>
      <c r="L84" s="86">
        <f t="shared" si="23"/>
        <v>0</v>
      </c>
      <c r="M84" s="86"/>
      <c r="N84" s="86"/>
      <c r="O84" s="86">
        <f t="shared" si="27"/>
        <v>129551.7979</v>
      </c>
      <c r="P84" s="87">
        <f t="shared" si="28"/>
        <v>12180</v>
      </c>
      <c r="Q84" s="86">
        <f t="shared" si="24"/>
        <v>117371.7979</v>
      </c>
      <c r="R84" s="87">
        <f t="shared" si="25"/>
        <v>17605.76969</v>
      </c>
      <c r="S84" s="1"/>
      <c r="T84" s="1"/>
      <c r="U84" s="1"/>
      <c r="V84" s="1"/>
      <c r="W84" s="87">
        <f t="shared" si="26"/>
        <v>111946.0283</v>
      </c>
      <c r="X84" s="1"/>
      <c r="Y84" s="84"/>
    </row>
    <row r="85">
      <c r="A85" s="84"/>
      <c r="B85" s="1"/>
      <c r="C85" s="1"/>
      <c r="D85" s="67">
        <v>30.0</v>
      </c>
      <c r="E85" s="61">
        <f t="shared" si="29"/>
        <v>420</v>
      </c>
      <c r="F85" s="61">
        <v>0.0</v>
      </c>
      <c r="G85" s="61"/>
      <c r="H85" s="61"/>
      <c r="I85" s="61">
        <v>0.0</v>
      </c>
      <c r="J85" s="61">
        <f t="shared" si="22"/>
        <v>96</v>
      </c>
      <c r="K85" s="86"/>
      <c r="L85" s="86">
        <f t="shared" si="23"/>
        <v>0</v>
      </c>
      <c r="M85" s="86"/>
      <c r="N85" s="86"/>
      <c r="O85" s="86">
        <f t="shared" si="27"/>
        <v>148824.6769</v>
      </c>
      <c r="P85" s="87">
        <f t="shared" si="28"/>
        <v>12600</v>
      </c>
      <c r="Q85" s="86">
        <f t="shared" si="24"/>
        <v>136224.6769</v>
      </c>
      <c r="R85" s="87">
        <f t="shared" si="25"/>
        <v>20433.70153</v>
      </c>
      <c r="S85" s="1"/>
      <c r="T85" s="1"/>
      <c r="U85" s="1"/>
      <c r="V85" s="1"/>
      <c r="W85" s="87">
        <f t="shared" si="26"/>
        <v>128390.9753</v>
      </c>
      <c r="X85" s="1"/>
      <c r="Y85" s="84"/>
    </row>
    <row r="86">
      <c r="A86" s="84"/>
      <c r="B86" s="84"/>
      <c r="C86" s="84"/>
      <c r="D86" s="92"/>
      <c r="E86" s="84"/>
      <c r="F86" s="84"/>
      <c r="G86" s="84"/>
      <c r="H86" s="84"/>
      <c r="I86" s="84"/>
      <c r="J86" s="84"/>
      <c r="K86" s="84"/>
      <c r="L86" s="84"/>
      <c r="M86" s="84"/>
      <c r="N86" s="84"/>
      <c r="O86" s="84"/>
      <c r="P86" s="84"/>
      <c r="Q86" s="84"/>
      <c r="R86" s="84"/>
      <c r="S86" s="84"/>
      <c r="T86" s="84"/>
      <c r="U86" s="84"/>
      <c r="V86" s="84"/>
      <c r="W86" s="84"/>
      <c r="X86" s="84"/>
      <c r="Y86" s="84"/>
    </row>
    <row r="87">
      <c r="A87" s="1"/>
      <c r="B87" s="1"/>
      <c r="C87" s="1"/>
      <c r="D87" s="2"/>
      <c r="E87" s="1"/>
      <c r="F87" s="1"/>
      <c r="G87" s="1"/>
      <c r="H87" s="1"/>
      <c r="I87" s="1"/>
      <c r="J87" s="1"/>
      <c r="K87" s="1"/>
      <c r="L87" s="1"/>
      <c r="M87" s="1"/>
      <c r="N87" s="1"/>
      <c r="O87" s="1"/>
      <c r="P87" s="1"/>
      <c r="Q87" s="1"/>
      <c r="R87" s="1"/>
      <c r="S87" s="1"/>
      <c r="T87" s="1"/>
      <c r="U87" s="1"/>
      <c r="V87" s="1"/>
      <c r="W87" s="1"/>
      <c r="X87" s="1"/>
      <c r="Y87" s="1"/>
    </row>
  </sheetData>
  <mergeCells count="1">
    <mergeCell ref="D10:E14"/>
  </mergeCell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13"/>
    <col customWidth="1" hidden="1" min="2" max="3" width="24.63"/>
    <col customWidth="1" min="4" max="4" width="29.25"/>
    <col customWidth="1" min="5" max="5" width="19.13"/>
    <col customWidth="1" min="6" max="6" width="17.75"/>
    <col customWidth="1" hidden="1" min="7" max="8" width="18.75"/>
    <col customWidth="1" min="9" max="10" width="18.75"/>
    <col customWidth="1" min="11" max="11" width="20.25"/>
    <col customWidth="1" min="12" max="12" width="35.63"/>
    <col customWidth="1" hidden="1" min="13" max="14" width="35.63"/>
    <col customWidth="1" min="15" max="15" width="35.63"/>
    <col customWidth="1" min="16" max="16" width="20.38"/>
    <col customWidth="1" min="17" max="17" width="30.38"/>
    <col customWidth="1" min="18" max="18" width="19.38"/>
    <col customWidth="1" hidden="1" min="19" max="20" width="15.88"/>
    <col customWidth="1" min="21" max="23" width="15.88"/>
    <col customWidth="1" min="24" max="24" width="21.0"/>
    <col customWidth="1" min="25" max="25" width="4.25"/>
  </cols>
  <sheetData>
    <row r="1">
      <c r="A1" s="1"/>
      <c r="B1" s="1"/>
      <c r="C1" s="1"/>
      <c r="D1" s="2"/>
      <c r="E1" s="61"/>
      <c r="F1" s="61"/>
      <c r="G1" s="61"/>
      <c r="H1" s="61"/>
      <c r="I1" s="61"/>
      <c r="J1" s="61"/>
      <c r="K1" s="61"/>
      <c r="L1" s="61"/>
      <c r="M1" s="1"/>
      <c r="N1" s="1"/>
      <c r="O1" s="1"/>
      <c r="P1" s="1"/>
      <c r="Q1" s="1"/>
      <c r="R1" s="1"/>
      <c r="S1" s="1"/>
      <c r="T1" s="1"/>
      <c r="U1" s="1"/>
      <c r="V1" s="1"/>
      <c r="W1" s="1"/>
      <c r="X1" s="1"/>
      <c r="Y1" s="1"/>
    </row>
    <row r="2">
      <c r="A2" s="1"/>
      <c r="B2" s="1"/>
      <c r="C2" s="1"/>
      <c r="D2" s="62" t="s">
        <v>79</v>
      </c>
      <c r="E2" s="63" t="s">
        <v>80</v>
      </c>
      <c r="F2" s="61"/>
      <c r="G2" s="64"/>
      <c r="H2" s="64"/>
      <c r="I2" s="64"/>
      <c r="J2" s="64" t="s">
        <v>81</v>
      </c>
      <c r="K2" s="65"/>
      <c r="L2" s="65"/>
      <c r="M2" s="65"/>
      <c r="N2" s="65"/>
      <c r="O2" s="65"/>
      <c r="P2" s="66"/>
      <c r="Q2" s="67"/>
      <c r="R2" s="67"/>
      <c r="S2" s="1"/>
      <c r="T2" s="1"/>
      <c r="U2" s="1"/>
      <c r="V2" s="1"/>
      <c r="W2" s="1"/>
      <c r="X2" s="1"/>
      <c r="Y2" s="1"/>
    </row>
    <row r="3">
      <c r="A3" s="1"/>
      <c r="B3" s="1"/>
      <c r="C3" s="1"/>
      <c r="D3" s="62" t="s">
        <v>82</v>
      </c>
      <c r="E3" s="63" t="s">
        <v>83</v>
      </c>
      <c r="F3" s="61"/>
      <c r="G3" s="68"/>
      <c r="H3" s="68"/>
      <c r="I3" s="68"/>
      <c r="J3" s="68"/>
      <c r="K3" s="69"/>
      <c r="L3" s="69" t="s">
        <v>84</v>
      </c>
      <c r="M3" s="65"/>
      <c r="N3" s="65"/>
      <c r="O3" s="65" t="s">
        <v>85</v>
      </c>
      <c r="P3" s="66"/>
      <c r="Q3" s="61"/>
      <c r="R3" s="70"/>
      <c r="S3" s="1"/>
      <c r="T3" s="1"/>
      <c r="U3" s="1"/>
      <c r="V3" s="1"/>
      <c r="W3" s="1"/>
      <c r="X3" s="1"/>
      <c r="Y3" s="1"/>
    </row>
    <row r="4">
      <c r="A4" s="1"/>
      <c r="B4" s="1"/>
      <c r="C4" s="1"/>
      <c r="D4" s="62" t="s">
        <v>86</v>
      </c>
      <c r="E4" s="63" t="s">
        <v>83</v>
      </c>
      <c r="F4" s="61"/>
      <c r="G4" s="65"/>
      <c r="H4" s="65"/>
      <c r="I4" s="65"/>
      <c r="J4" s="65" t="s">
        <v>87</v>
      </c>
      <c r="K4" s="71"/>
      <c r="L4" s="71">
        <f>'jūsų prielaidos'!D3</f>
        <v>0.1416</v>
      </c>
      <c r="M4" s="71"/>
      <c r="N4" s="71"/>
      <c r="O4" s="71">
        <f>'jūsų prielaidos'!D4</f>
        <v>0.1459</v>
      </c>
      <c r="P4" s="66"/>
      <c r="Q4" s="61"/>
      <c r="R4" s="70"/>
      <c r="S4" s="1"/>
      <c r="T4" s="1"/>
      <c r="U4" s="1"/>
      <c r="V4" s="1"/>
      <c r="W4" s="1"/>
      <c r="X4" s="1"/>
      <c r="Y4" s="1"/>
    </row>
    <row r="5">
      <c r="A5" s="1"/>
      <c r="B5" s="1"/>
      <c r="C5" s="1"/>
      <c r="D5" s="62" t="s">
        <v>88</v>
      </c>
      <c r="E5" s="63" t="s">
        <v>83</v>
      </c>
      <c r="F5" s="61"/>
      <c r="G5" s="65"/>
      <c r="H5" s="65"/>
      <c r="I5" s="65"/>
      <c r="J5" s="65" t="s">
        <v>89</v>
      </c>
      <c r="K5" s="72"/>
      <c r="L5" s="72">
        <f>'jūsų prielaidos'!D10</f>
        <v>0.4</v>
      </c>
      <c r="M5" s="73"/>
      <c r="N5" s="73"/>
      <c r="O5" s="73"/>
      <c r="P5" s="1"/>
      <c r="Q5" s="1"/>
      <c r="R5" s="1"/>
      <c r="S5" s="1"/>
      <c r="T5" s="1"/>
      <c r="U5" s="1"/>
      <c r="V5" s="1"/>
      <c r="W5" s="1"/>
      <c r="X5" s="1"/>
      <c r="Y5" s="1"/>
    </row>
    <row r="6">
      <c r="A6" s="1"/>
      <c r="B6" s="1"/>
      <c r="C6" s="1"/>
      <c r="D6" s="62" t="s">
        <v>90</v>
      </c>
      <c r="E6" s="63" t="s">
        <v>83</v>
      </c>
      <c r="F6" s="61"/>
      <c r="G6" s="65"/>
      <c r="H6" s="65"/>
      <c r="I6" s="65"/>
      <c r="J6" s="65" t="s">
        <v>91</v>
      </c>
      <c r="K6" s="72"/>
      <c r="L6" s="72">
        <f>'jūsų prielaidos'!D11</f>
        <v>0.02</v>
      </c>
      <c r="M6" s="73"/>
      <c r="N6" s="73"/>
      <c r="O6" s="73"/>
      <c r="P6" s="74"/>
      <c r="Q6" s="74"/>
      <c r="R6" s="1"/>
      <c r="S6" s="1"/>
      <c r="T6" s="1"/>
      <c r="U6" s="1"/>
      <c r="V6" s="1"/>
      <c r="W6" s="1"/>
      <c r="X6" s="1"/>
      <c r="Y6" s="1"/>
    </row>
    <row r="7">
      <c r="A7" s="1"/>
      <c r="B7" s="1"/>
      <c r="C7" s="1"/>
      <c r="D7" s="61"/>
      <c r="E7" s="61"/>
      <c r="F7" s="61"/>
      <c r="G7" s="75"/>
      <c r="H7" s="75"/>
      <c r="I7" s="75"/>
      <c r="J7" s="75" t="s">
        <v>92</v>
      </c>
      <c r="K7" s="72"/>
      <c r="L7" s="72">
        <v>0.0048</v>
      </c>
      <c r="M7" s="72"/>
      <c r="N7" s="72"/>
      <c r="O7" s="72">
        <v>0.0</v>
      </c>
      <c r="P7" s="74"/>
      <c r="Q7" s="74"/>
      <c r="R7" s="1"/>
      <c r="S7" s="1"/>
      <c r="T7" s="1"/>
      <c r="U7" s="1"/>
      <c r="V7" s="1"/>
      <c r="W7" s="1"/>
      <c r="X7" s="1"/>
      <c r="Y7" s="1"/>
    </row>
    <row r="8">
      <c r="A8" s="2"/>
      <c r="B8" s="2"/>
      <c r="C8" s="2"/>
      <c r="D8" s="76"/>
      <c r="E8" s="76"/>
      <c r="G8" s="75"/>
      <c r="H8" s="75"/>
      <c r="I8" s="75"/>
      <c r="J8" s="75" t="s">
        <v>93</v>
      </c>
      <c r="K8" s="65"/>
      <c r="L8" s="65">
        <f>'jūsų prielaidos'!D14</f>
        <v>0</v>
      </c>
      <c r="M8" s="65"/>
      <c r="N8" s="65"/>
      <c r="O8" s="65"/>
      <c r="P8" s="74"/>
      <c r="Q8" s="74"/>
      <c r="R8" s="2"/>
      <c r="S8" s="2"/>
      <c r="T8" s="2"/>
      <c r="U8" s="2"/>
      <c r="V8" s="2"/>
      <c r="W8" s="2"/>
      <c r="X8" s="2"/>
      <c r="Y8" s="2"/>
    </row>
    <row r="9">
      <c r="A9" s="2"/>
      <c r="B9" s="2"/>
      <c r="C9" s="2"/>
      <c r="D9" s="76"/>
      <c r="E9" s="76"/>
      <c r="G9" s="75"/>
      <c r="H9" s="75"/>
      <c r="I9" s="75"/>
      <c r="J9" s="75" t="s">
        <v>94</v>
      </c>
      <c r="K9" s="65"/>
      <c r="L9" s="72">
        <f>'jūsų prielaidos'!D15</f>
        <v>0</v>
      </c>
      <c r="M9" s="65"/>
      <c r="N9" s="65"/>
      <c r="O9" s="65"/>
      <c r="P9" s="74"/>
      <c r="Q9" s="74"/>
      <c r="R9" s="2"/>
      <c r="S9" s="2"/>
      <c r="T9" s="2"/>
      <c r="U9" s="2"/>
      <c r="V9" s="2"/>
      <c r="W9" s="2"/>
      <c r="X9" s="2"/>
      <c r="Y9" s="2"/>
    </row>
    <row r="10">
      <c r="A10" s="2"/>
      <c r="B10" s="2"/>
      <c r="C10" s="2"/>
      <c r="D10" s="76" t="s">
        <v>95</v>
      </c>
      <c r="G10" s="75"/>
      <c r="H10" s="75"/>
      <c r="I10" s="75"/>
      <c r="J10" s="75" t="s">
        <v>96</v>
      </c>
      <c r="K10" s="65"/>
      <c r="L10" s="65">
        <v>0.0</v>
      </c>
      <c r="M10" s="65"/>
      <c r="N10" s="65"/>
      <c r="O10" s="65">
        <f>'jūsų prielaidos'!D13</f>
        <v>8</v>
      </c>
      <c r="P10" s="74"/>
      <c r="Q10" s="74"/>
      <c r="R10" s="2"/>
      <c r="S10" s="2"/>
      <c r="T10" s="2"/>
      <c r="U10" s="2"/>
      <c r="V10" s="2"/>
      <c r="W10" s="2"/>
      <c r="X10" s="2"/>
      <c r="Y10" s="2"/>
    </row>
    <row r="11">
      <c r="A11" s="1"/>
      <c r="B11" s="1"/>
      <c r="C11" s="1"/>
      <c r="G11" s="77"/>
      <c r="H11" s="77"/>
      <c r="I11" s="77"/>
      <c r="J11" s="77" t="s">
        <v>97</v>
      </c>
      <c r="K11" s="78"/>
      <c r="L11" s="78"/>
      <c r="M11" s="78"/>
      <c r="N11" s="78"/>
      <c r="O11" s="78">
        <f>'jūsų prielaidos'!D17</f>
        <v>12</v>
      </c>
      <c r="P11" s="74"/>
      <c r="Q11" s="74"/>
      <c r="R11" s="1"/>
      <c r="S11" s="1"/>
      <c r="T11" s="1"/>
      <c r="U11" s="1"/>
      <c r="V11" s="1"/>
      <c r="W11" s="1"/>
      <c r="X11" s="1"/>
      <c r="Y11" s="1"/>
    </row>
    <row r="12">
      <c r="A12" s="1"/>
      <c r="B12" s="1"/>
      <c r="C12" s="1"/>
      <c r="G12" s="77"/>
      <c r="H12" s="77"/>
      <c r="I12" s="77"/>
      <c r="J12" s="77" t="s">
        <v>98</v>
      </c>
      <c r="K12" s="78"/>
      <c r="L12" s="78">
        <f>'jūsų prielaidos'!D7</f>
        <v>17.4</v>
      </c>
      <c r="M12" s="79"/>
      <c r="N12" s="79"/>
      <c r="O12" s="79"/>
      <c r="P12" s="74"/>
      <c r="Q12" s="74"/>
      <c r="R12" s="1"/>
      <c r="S12" s="1"/>
      <c r="T12" s="1"/>
      <c r="U12" s="1"/>
      <c r="V12" s="1"/>
      <c r="W12" s="1"/>
      <c r="X12" s="1"/>
      <c r="Y12" s="1"/>
    </row>
    <row r="13">
      <c r="A13" s="1"/>
      <c r="B13" s="1"/>
      <c r="C13" s="1"/>
      <c r="G13" s="77"/>
      <c r="H13" s="77"/>
      <c r="I13" s="77"/>
      <c r="J13" s="77" t="s">
        <v>99</v>
      </c>
      <c r="K13" s="78"/>
      <c r="L13" s="78">
        <f>'jūsų prielaidos'!D19</f>
        <v>420</v>
      </c>
      <c r="M13" s="78"/>
      <c r="N13" s="78"/>
      <c r="O13" s="78">
        <f>'jūsų prielaidos'!D20</f>
        <v>420</v>
      </c>
      <c r="P13" s="74"/>
      <c r="Q13" s="74"/>
      <c r="R13" s="1"/>
      <c r="S13" s="1"/>
      <c r="T13" s="1"/>
      <c r="U13" s="1"/>
      <c r="V13" s="1"/>
      <c r="W13" s="1"/>
      <c r="X13" s="1"/>
      <c r="Y13" s="1"/>
    </row>
    <row r="14">
      <c r="A14" s="1"/>
      <c r="B14" s="1"/>
      <c r="C14" s="1"/>
      <c r="G14" s="77"/>
      <c r="H14" s="77"/>
      <c r="I14" s="77"/>
      <c r="J14" s="77" t="s">
        <v>100</v>
      </c>
      <c r="K14" s="78"/>
      <c r="L14" s="78">
        <f>'jūsų prielaidos'!D22</f>
        <v>420</v>
      </c>
      <c r="M14" s="78"/>
      <c r="N14" s="78"/>
      <c r="O14" s="78">
        <f>'jūsų prielaidos'!D23</f>
        <v>420</v>
      </c>
      <c r="P14" s="74"/>
      <c r="Q14" s="74"/>
      <c r="R14" s="61"/>
      <c r="S14" s="61"/>
      <c r="T14" s="61"/>
      <c r="U14" s="61"/>
      <c r="V14" s="61"/>
      <c r="W14" s="61"/>
      <c r="X14" s="61"/>
      <c r="Y14" s="1"/>
    </row>
    <row r="15">
      <c r="A15" s="1"/>
      <c r="B15" s="1"/>
      <c r="C15" s="1"/>
      <c r="G15" s="78"/>
      <c r="H15" s="78"/>
      <c r="I15" s="78"/>
      <c r="J15" s="78" t="s">
        <v>101</v>
      </c>
      <c r="K15" s="80"/>
      <c r="L15" s="80">
        <f>'jūsų prielaidos'!D25</f>
        <v>0</v>
      </c>
      <c r="M15" s="81"/>
      <c r="N15" s="81"/>
      <c r="O15" s="81"/>
      <c r="P15" s="74"/>
      <c r="Q15" s="74"/>
      <c r="R15" s="1"/>
      <c r="S15" s="1"/>
      <c r="T15" s="1"/>
      <c r="U15" s="1"/>
      <c r="V15" s="1"/>
      <c r="W15" s="1"/>
      <c r="X15" s="1"/>
      <c r="Y15" s="1"/>
    </row>
    <row r="16">
      <c r="A16" s="1"/>
      <c r="B16" s="1">
        <f>1*L4+1</f>
        <v>1.1416</v>
      </c>
      <c r="C16" s="1">
        <f>1*O4+1</f>
        <v>1.1459</v>
      </c>
      <c r="G16" s="1"/>
      <c r="H16" s="1"/>
      <c r="I16" s="1"/>
      <c r="J16" s="1"/>
      <c r="K16" s="74"/>
      <c r="L16" s="74"/>
      <c r="M16" s="74"/>
      <c r="N16" s="74"/>
      <c r="O16" s="74"/>
      <c r="P16" s="74"/>
      <c r="Q16" s="74"/>
      <c r="R16" s="1"/>
      <c r="S16" s="1"/>
      <c r="T16" s="1"/>
      <c r="U16" s="1"/>
      <c r="V16" s="1"/>
      <c r="W16" s="1"/>
      <c r="X16" s="1"/>
      <c r="Y16" s="1"/>
    </row>
    <row r="17" ht="14.25" customHeight="1">
      <c r="A17" s="82"/>
      <c r="B17" s="82"/>
      <c r="C17" s="82"/>
      <c r="D17" s="83"/>
      <c r="E17" s="82"/>
      <c r="F17" s="82"/>
      <c r="G17" s="82"/>
      <c r="H17" s="82"/>
      <c r="I17" s="82"/>
      <c r="J17" s="82"/>
      <c r="K17" s="82"/>
      <c r="L17" s="82"/>
      <c r="M17" s="82"/>
      <c r="N17" s="82"/>
      <c r="O17" s="82"/>
      <c r="P17" s="82"/>
      <c r="Q17" s="82"/>
      <c r="R17" s="82"/>
      <c r="S17" s="82"/>
      <c r="T17" s="82"/>
      <c r="U17" s="82"/>
      <c r="V17" s="82"/>
      <c r="W17" s="82"/>
      <c r="X17" s="82"/>
      <c r="Y17" s="82"/>
    </row>
    <row r="18">
      <c r="A18" s="84"/>
      <c r="B18" s="1"/>
      <c r="C18" s="1"/>
      <c r="D18" s="62" t="s">
        <v>84</v>
      </c>
      <c r="E18" s="61"/>
      <c r="F18" s="61"/>
      <c r="G18" s="61"/>
      <c r="H18" s="61"/>
      <c r="I18" s="61"/>
      <c r="J18" s="61"/>
      <c r="K18" s="61"/>
      <c r="L18" s="61"/>
      <c r="M18" s="61"/>
      <c r="N18" s="61"/>
      <c r="O18" s="61"/>
      <c r="P18" s="1"/>
      <c r="Q18" s="1"/>
      <c r="R18" s="1"/>
      <c r="S18" s="1"/>
      <c r="T18" s="1"/>
      <c r="U18" s="1"/>
      <c r="V18" s="1"/>
      <c r="W18" s="1"/>
      <c r="X18" s="1"/>
      <c r="Y18" s="84"/>
    </row>
    <row r="19" ht="16.5" customHeight="1">
      <c r="A19" s="84"/>
      <c r="B19" s="1"/>
      <c r="C19" s="1"/>
      <c r="D19" s="67"/>
      <c r="E19" s="61"/>
      <c r="F19" s="61"/>
      <c r="G19" s="61"/>
      <c r="H19" s="61"/>
      <c r="I19" s="61"/>
      <c r="J19" s="61"/>
      <c r="K19" s="61"/>
      <c r="L19" s="61"/>
      <c r="M19" s="61"/>
      <c r="N19" s="61"/>
      <c r="O19" s="61"/>
      <c r="P19" s="1"/>
      <c r="Q19" s="1"/>
      <c r="R19" s="1"/>
      <c r="S19" s="1"/>
      <c r="T19" s="1"/>
      <c r="U19" s="1"/>
      <c r="V19" s="1"/>
      <c r="W19" s="1"/>
      <c r="X19" s="1"/>
      <c r="Y19" s="84"/>
    </row>
    <row r="20">
      <c r="A20" s="84"/>
      <c r="B20" s="2"/>
      <c r="C20" s="2"/>
      <c r="D20" s="67" t="s">
        <v>102</v>
      </c>
      <c r="E20" s="67" t="s">
        <v>103</v>
      </c>
      <c r="F20" s="67" t="s">
        <v>104</v>
      </c>
      <c r="G20" s="67"/>
      <c r="H20" s="67"/>
      <c r="I20" s="67" t="s">
        <v>105</v>
      </c>
      <c r="J20" s="67" t="s">
        <v>106</v>
      </c>
      <c r="K20" s="67" t="s">
        <v>94</v>
      </c>
      <c r="L20" s="67" t="s">
        <v>107</v>
      </c>
      <c r="M20" s="67"/>
      <c r="N20" s="67"/>
      <c r="O20" s="67" t="s">
        <v>108</v>
      </c>
      <c r="P20" s="67" t="s">
        <v>109</v>
      </c>
      <c r="Q20" s="67" t="s">
        <v>110</v>
      </c>
      <c r="R20" s="67" t="s">
        <v>111</v>
      </c>
      <c r="S20" s="67"/>
      <c r="T20" s="67"/>
      <c r="U20" s="67" t="s">
        <v>112</v>
      </c>
      <c r="V20" s="67" t="s">
        <v>113</v>
      </c>
      <c r="W20" s="67" t="s">
        <v>114</v>
      </c>
      <c r="X20" s="67" t="s">
        <v>115</v>
      </c>
      <c r="Y20" s="84"/>
    </row>
    <row r="21">
      <c r="A21" s="84"/>
      <c r="B21" s="1"/>
      <c r="C21" s="1"/>
      <c r="D21" s="67">
        <v>1.0</v>
      </c>
      <c r="E21" s="61">
        <f t="shared" ref="E21:E23" si="1">$L$13</f>
        <v>420</v>
      </c>
      <c r="F21" s="61">
        <f t="shared" ref="F21:F50" si="2">MIN(G21:H21)</f>
        <v>84</v>
      </c>
      <c r="G21" s="90">
        <f t="shared" ref="G21:G50" si="3">E21*0.2-$L$15</f>
        <v>84</v>
      </c>
      <c r="H21" s="61">
        <f t="shared" ref="H21:H50" si="4">300-$L$15</f>
        <v>300</v>
      </c>
      <c r="I21" s="61">
        <f t="shared" ref="I21:I50" si="5">$L$8</f>
        <v>0</v>
      </c>
      <c r="J21" s="61">
        <f>(F21+E21)*$L$5</f>
        <v>201.6</v>
      </c>
      <c r="K21" s="86">
        <f t="shared" ref="K21:K50" si="6">E21*$L$9</f>
        <v>0</v>
      </c>
      <c r="L21" s="86">
        <f t="shared" ref="L21:L50" si="7">MAX(M21:N21)</f>
        <v>17.4</v>
      </c>
      <c r="M21" s="86">
        <f t="shared" ref="M21:M50" si="8">$L$12</f>
        <v>17.4</v>
      </c>
      <c r="N21" s="86">
        <f t="shared" ref="N21:N50" si="9">O21*$L$7</f>
        <v>1.657055232</v>
      </c>
      <c r="O21" s="86">
        <f>(E21+F21-I21-J21-K21)*$B$16</f>
        <v>345.21984</v>
      </c>
      <c r="P21" s="87">
        <f>E21+F21</f>
        <v>504</v>
      </c>
      <c r="Q21" s="87">
        <f t="shared" ref="Q21:Q50" si="10">O21-P21</f>
        <v>-158.78016</v>
      </c>
      <c r="R21" s="86">
        <f t="shared" ref="R21:R30" si="11">MAX(S21:T21)</f>
        <v>0</v>
      </c>
      <c r="S21" s="61">
        <v>0.0</v>
      </c>
      <c r="T21" s="88">
        <f t="shared" ref="T21:T50" si="12">Q21*0.15</f>
        <v>-23.817024</v>
      </c>
      <c r="U21" s="1">
        <f t="shared" ref="U21:U50" si="13">F21</f>
        <v>84</v>
      </c>
      <c r="V21" s="61">
        <v>0.0</v>
      </c>
      <c r="W21" s="87">
        <f>O21-R21-U21</f>
        <v>261.21984</v>
      </c>
      <c r="X21" s="89"/>
      <c r="Y21" s="84"/>
    </row>
    <row r="22">
      <c r="A22" s="84"/>
      <c r="B22" s="1"/>
      <c r="C22" s="1"/>
      <c r="D22" s="67">
        <v>2.0</v>
      </c>
      <c r="E22" s="61">
        <f t="shared" si="1"/>
        <v>420</v>
      </c>
      <c r="F22" s="61">
        <f t="shared" si="2"/>
        <v>84</v>
      </c>
      <c r="G22" s="90">
        <f t="shared" si="3"/>
        <v>84</v>
      </c>
      <c r="H22" s="61">
        <f t="shared" si="4"/>
        <v>300</v>
      </c>
      <c r="I22" s="61">
        <f t="shared" si="5"/>
        <v>0</v>
      </c>
      <c r="J22" s="61">
        <f>(F22+E22)*$L$5/2</f>
        <v>100.8</v>
      </c>
      <c r="K22" s="86">
        <f t="shared" si="6"/>
        <v>0</v>
      </c>
      <c r="L22" s="86">
        <f t="shared" si="7"/>
        <v>17.4</v>
      </c>
      <c r="M22" s="86">
        <f t="shared" si="8"/>
        <v>17.4</v>
      </c>
      <c r="N22" s="86">
        <f t="shared" si="9"/>
        <v>4.005754797</v>
      </c>
      <c r="O22" s="86">
        <f t="shared" ref="O22:O50" si="14">(E22+F22+O21-I22-J22-L21-K22)*$B$16</f>
        <v>834.5322493</v>
      </c>
      <c r="P22" s="87">
        <f t="shared" ref="P22:P50" si="15">P21+E22+F22</f>
        <v>1008</v>
      </c>
      <c r="Q22" s="87">
        <f t="shared" si="10"/>
        <v>-173.4677507</v>
      </c>
      <c r="R22" s="86">
        <f t="shared" si="11"/>
        <v>0</v>
      </c>
      <c r="S22" s="61">
        <v>0.0</v>
      </c>
      <c r="T22" s="88">
        <f t="shared" si="12"/>
        <v>-26.0201626</v>
      </c>
      <c r="U22" s="1">
        <f t="shared" si="13"/>
        <v>84</v>
      </c>
      <c r="V22" s="1">
        <f t="shared" ref="V22:V50" si="16">U22+V21</f>
        <v>84</v>
      </c>
      <c r="W22" s="87">
        <f t="shared" ref="W22:W50" si="17">O22-R22-V22</f>
        <v>750.5322493</v>
      </c>
      <c r="X22" s="89"/>
      <c r="Y22" s="84"/>
    </row>
    <row r="23">
      <c r="A23" s="84"/>
      <c r="B23" s="1"/>
      <c r="C23" s="1"/>
      <c r="D23" s="67">
        <v>3.0</v>
      </c>
      <c r="E23" s="61">
        <f t="shared" si="1"/>
        <v>420</v>
      </c>
      <c r="F23" s="61">
        <f t="shared" si="2"/>
        <v>84</v>
      </c>
      <c r="G23" s="90">
        <f t="shared" si="3"/>
        <v>84</v>
      </c>
      <c r="H23" s="61">
        <f t="shared" si="4"/>
        <v>300</v>
      </c>
      <c r="I23" s="61">
        <f t="shared" si="5"/>
        <v>0</v>
      </c>
      <c r="J23" s="61">
        <f t="shared" ref="J23:J50" si="18">(F23+E23)*$L$6</f>
        <v>10.08</v>
      </c>
      <c r="K23" s="86">
        <f t="shared" si="6"/>
        <v>0</v>
      </c>
      <c r="L23" s="86">
        <f t="shared" si="7"/>
        <v>17.4</v>
      </c>
      <c r="M23" s="86">
        <f t="shared" si="8"/>
        <v>17.4</v>
      </c>
      <c r="N23" s="86">
        <f t="shared" si="9"/>
        <v>7.18414679</v>
      </c>
      <c r="O23" s="86">
        <f t="shared" si="14"/>
        <v>1496.697248</v>
      </c>
      <c r="P23" s="87">
        <f t="shared" si="15"/>
        <v>1512</v>
      </c>
      <c r="Q23" s="87">
        <f t="shared" si="10"/>
        <v>-15.30275215</v>
      </c>
      <c r="R23" s="86">
        <f t="shared" si="11"/>
        <v>0</v>
      </c>
      <c r="S23" s="61">
        <v>0.0</v>
      </c>
      <c r="T23" s="88">
        <f t="shared" si="12"/>
        <v>-2.295412822</v>
      </c>
      <c r="U23" s="1">
        <f t="shared" si="13"/>
        <v>84</v>
      </c>
      <c r="V23" s="1">
        <f t="shared" si="16"/>
        <v>168</v>
      </c>
      <c r="W23" s="87">
        <f t="shared" si="17"/>
        <v>1328.697248</v>
      </c>
      <c r="X23" s="89"/>
      <c r="Y23" s="84"/>
    </row>
    <row r="24">
      <c r="A24" s="84"/>
      <c r="B24" s="1"/>
      <c r="C24" s="1"/>
      <c r="D24" s="67">
        <v>4.0</v>
      </c>
      <c r="E24" s="61">
        <f t="shared" ref="E24:E50" si="19">$L$14</f>
        <v>420</v>
      </c>
      <c r="F24" s="61">
        <f t="shared" si="2"/>
        <v>84</v>
      </c>
      <c r="G24" s="90">
        <f t="shared" si="3"/>
        <v>84</v>
      </c>
      <c r="H24" s="61">
        <f t="shared" si="4"/>
        <v>300</v>
      </c>
      <c r="I24" s="61">
        <f t="shared" si="5"/>
        <v>0</v>
      </c>
      <c r="J24" s="61">
        <f t="shared" si="18"/>
        <v>10.08</v>
      </c>
      <c r="K24" s="86">
        <f t="shared" si="6"/>
        <v>0</v>
      </c>
      <c r="L24" s="86">
        <f t="shared" si="7"/>
        <v>17.4</v>
      </c>
      <c r="M24" s="86">
        <f t="shared" si="8"/>
        <v>17.4</v>
      </c>
      <c r="N24" s="86">
        <f t="shared" si="9"/>
        <v>10.81259909</v>
      </c>
      <c r="O24" s="86">
        <f t="shared" si="14"/>
        <v>2252.62481</v>
      </c>
      <c r="P24" s="87">
        <f t="shared" si="15"/>
        <v>2016</v>
      </c>
      <c r="Q24" s="87">
        <f t="shared" si="10"/>
        <v>236.6248101</v>
      </c>
      <c r="R24" s="86">
        <f t="shared" si="11"/>
        <v>35.49372152</v>
      </c>
      <c r="S24" s="61">
        <v>0.0</v>
      </c>
      <c r="T24" s="88">
        <f t="shared" si="12"/>
        <v>35.49372152</v>
      </c>
      <c r="U24" s="1">
        <f t="shared" si="13"/>
        <v>84</v>
      </c>
      <c r="V24" s="1">
        <f t="shared" si="16"/>
        <v>252</v>
      </c>
      <c r="W24" s="87">
        <f t="shared" si="17"/>
        <v>1965.131089</v>
      </c>
      <c r="X24" s="89"/>
      <c r="Y24" s="84"/>
    </row>
    <row r="25">
      <c r="A25" s="84"/>
      <c r="B25" s="1"/>
      <c r="C25" s="1"/>
      <c r="D25" s="67">
        <v>5.0</v>
      </c>
      <c r="E25" s="61">
        <f t="shared" si="19"/>
        <v>420</v>
      </c>
      <c r="F25" s="61">
        <f t="shared" si="2"/>
        <v>84</v>
      </c>
      <c r="G25" s="90">
        <f t="shared" si="3"/>
        <v>84</v>
      </c>
      <c r="H25" s="61">
        <f t="shared" si="4"/>
        <v>300</v>
      </c>
      <c r="I25" s="61">
        <f t="shared" si="5"/>
        <v>0</v>
      </c>
      <c r="J25" s="61">
        <f t="shared" si="18"/>
        <v>10.08</v>
      </c>
      <c r="K25" s="86">
        <f t="shared" si="6"/>
        <v>0</v>
      </c>
      <c r="L25" s="86">
        <f t="shared" si="7"/>
        <v>17.4</v>
      </c>
      <c r="M25" s="86">
        <f t="shared" si="8"/>
        <v>17.4</v>
      </c>
      <c r="N25" s="86">
        <f t="shared" si="9"/>
        <v>14.95484023</v>
      </c>
      <c r="O25" s="86">
        <f t="shared" si="14"/>
        <v>3115.591715</v>
      </c>
      <c r="P25" s="87">
        <f t="shared" si="15"/>
        <v>2520</v>
      </c>
      <c r="Q25" s="87">
        <f t="shared" si="10"/>
        <v>595.5917153</v>
      </c>
      <c r="R25" s="86">
        <f t="shared" si="11"/>
        <v>89.33875729</v>
      </c>
      <c r="S25" s="61">
        <v>0.0</v>
      </c>
      <c r="T25" s="88">
        <f t="shared" si="12"/>
        <v>89.33875729</v>
      </c>
      <c r="U25" s="1">
        <f t="shared" si="13"/>
        <v>84</v>
      </c>
      <c r="V25" s="1">
        <f t="shared" si="16"/>
        <v>336</v>
      </c>
      <c r="W25" s="87">
        <f t="shared" si="17"/>
        <v>2690.252958</v>
      </c>
      <c r="X25" s="89"/>
      <c r="Y25" s="84"/>
    </row>
    <row r="26">
      <c r="A26" s="84"/>
      <c r="B26" s="1"/>
      <c r="C26" s="1"/>
      <c r="D26" s="67">
        <v>6.0</v>
      </c>
      <c r="E26" s="61">
        <f t="shared" si="19"/>
        <v>420</v>
      </c>
      <c r="F26" s="61">
        <f t="shared" si="2"/>
        <v>84</v>
      </c>
      <c r="G26" s="90">
        <f t="shared" si="3"/>
        <v>84</v>
      </c>
      <c r="H26" s="61">
        <f t="shared" si="4"/>
        <v>300</v>
      </c>
      <c r="I26" s="61">
        <f t="shared" si="5"/>
        <v>0</v>
      </c>
      <c r="J26" s="61">
        <f t="shared" si="18"/>
        <v>10.08</v>
      </c>
      <c r="K26" s="86">
        <f t="shared" si="6"/>
        <v>0</v>
      </c>
      <c r="L26" s="86">
        <f t="shared" si="7"/>
        <v>19.68362272</v>
      </c>
      <c r="M26" s="86">
        <f t="shared" si="8"/>
        <v>17.4</v>
      </c>
      <c r="N26" s="86">
        <f t="shared" si="9"/>
        <v>19.68362272</v>
      </c>
      <c r="O26" s="86">
        <f t="shared" si="14"/>
        <v>4100.754734</v>
      </c>
      <c r="P26" s="87">
        <f t="shared" si="15"/>
        <v>3024</v>
      </c>
      <c r="Q26" s="87">
        <f t="shared" si="10"/>
        <v>1076.754734</v>
      </c>
      <c r="R26" s="86">
        <f t="shared" si="11"/>
        <v>161.5132101</v>
      </c>
      <c r="S26" s="61">
        <v>0.0</v>
      </c>
      <c r="T26" s="88">
        <f t="shared" si="12"/>
        <v>161.5132101</v>
      </c>
      <c r="U26" s="1">
        <f t="shared" si="13"/>
        <v>84</v>
      </c>
      <c r="V26" s="1">
        <f t="shared" si="16"/>
        <v>420</v>
      </c>
      <c r="W26" s="87">
        <f t="shared" si="17"/>
        <v>3519.241524</v>
      </c>
      <c r="X26" s="89"/>
      <c r="Y26" s="84"/>
    </row>
    <row r="27">
      <c r="A27" s="84"/>
      <c r="B27" s="1"/>
      <c r="C27" s="1"/>
      <c r="D27" s="67">
        <v>7.0</v>
      </c>
      <c r="E27" s="61">
        <f t="shared" si="19"/>
        <v>420</v>
      </c>
      <c r="F27" s="61">
        <f t="shared" si="2"/>
        <v>84</v>
      </c>
      <c r="G27" s="90">
        <f t="shared" si="3"/>
        <v>84</v>
      </c>
      <c r="H27" s="61">
        <f t="shared" si="4"/>
        <v>300</v>
      </c>
      <c r="I27" s="61">
        <f t="shared" si="5"/>
        <v>0</v>
      </c>
      <c r="J27" s="61">
        <f t="shared" si="18"/>
        <v>10.08</v>
      </c>
      <c r="K27" s="86">
        <f t="shared" si="6"/>
        <v>0</v>
      </c>
      <c r="L27" s="86">
        <f t="shared" si="7"/>
        <v>25.06948729</v>
      </c>
      <c r="M27" s="86">
        <f t="shared" si="8"/>
        <v>17.4</v>
      </c>
      <c r="N27" s="86">
        <f t="shared" si="9"/>
        <v>25.06948729</v>
      </c>
      <c r="O27" s="86">
        <f t="shared" si="14"/>
        <v>5222.809853</v>
      </c>
      <c r="P27" s="87">
        <f t="shared" si="15"/>
        <v>3528</v>
      </c>
      <c r="Q27" s="87">
        <f t="shared" si="10"/>
        <v>1694.809853</v>
      </c>
      <c r="R27" s="86">
        <f t="shared" si="11"/>
        <v>254.2214779</v>
      </c>
      <c r="S27" s="61">
        <v>0.0</v>
      </c>
      <c r="T27" s="88">
        <f t="shared" si="12"/>
        <v>254.2214779</v>
      </c>
      <c r="U27" s="1">
        <f t="shared" si="13"/>
        <v>84</v>
      </c>
      <c r="V27" s="1">
        <f t="shared" si="16"/>
        <v>504</v>
      </c>
      <c r="W27" s="87">
        <f t="shared" si="17"/>
        <v>4464.588375</v>
      </c>
      <c r="X27" s="89"/>
      <c r="Y27" s="84"/>
    </row>
    <row r="28">
      <c r="A28" s="84"/>
      <c r="B28" s="1"/>
      <c r="C28" s="1"/>
      <c r="D28" s="67">
        <v>8.0</v>
      </c>
      <c r="E28" s="61">
        <f t="shared" si="19"/>
        <v>420</v>
      </c>
      <c r="F28" s="61">
        <f t="shared" si="2"/>
        <v>84</v>
      </c>
      <c r="G28" s="90">
        <f t="shared" si="3"/>
        <v>84</v>
      </c>
      <c r="H28" s="61">
        <f t="shared" si="4"/>
        <v>300</v>
      </c>
      <c r="I28" s="61">
        <f t="shared" si="5"/>
        <v>0</v>
      </c>
      <c r="J28" s="61">
        <f t="shared" si="18"/>
        <v>10.08</v>
      </c>
      <c r="K28" s="86">
        <f t="shared" si="6"/>
        <v>0</v>
      </c>
      <c r="L28" s="86">
        <f t="shared" si="7"/>
        <v>31.18847747</v>
      </c>
      <c r="M28" s="86">
        <f t="shared" si="8"/>
        <v>17.4</v>
      </c>
      <c r="N28" s="86">
        <f t="shared" si="9"/>
        <v>31.18847747</v>
      </c>
      <c r="O28" s="86">
        <f t="shared" si="14"/>
        <v>6497.599473</v>
      </c>
      <c r="P28" s="87">
        <f t="shared" si="15"/>
        <v>4032</v>
      </c>
      <c r="Q28" s="87">
        <f t="shared" si="10"/>
        <v>2465.599473</v>
      </c>
      <c r="R28" s="86">
        <f t="shared" si="11"/>
        <v>369.839921</v>
      </c>
      <c r="S28" s="61">
        <v>0.0</v>
      </c>
      <c r="T28" s="88">
        <f t="shared" si="12"/>
        <v>369.839921</v>
      </c>
      <c r="U28" s="1">
        <f t="shared" si="13"/>
        <v>84</v>
      </c>
      <c r="V28" s="1">
        <f t="shared" si="16"/>
        <v>588</v>
      </c>
      <c r="W28" s="87">
        <f t="shared" si="17"/>
        <v>5539.759552</v>
      </c>
      <c r="X28" s="89"/>
      <c r="Y28" s="84"/>
    </row>
    <row r="29">
      <c r="A29" s="84"/>
      <c r="B29" s="1"/>
      <c r="C29" s="1"/>
      <c r="D29" s="67">
        <v>9.0</v>
      </c>
      <c r="E29" s="61">
        <f t="shared" si="19"/>
        <v>420</v>
      </c>
      <c r="F29" s="61">
        <f t="shared" si="2"/>
        <v>84</v>
      </c>
      <c r="G29" s="90">
        <f t="shared" si="3"/>
        <v>84</v>
      </c>
      <c r="H29" s="61">
        <f t="shared" si="4"/>
        <v>300</v>
      </c>
      <c r="I29" s="61">
        <f t="shared" si="5"/>
        <v>0</v>
      </c>
      <c r="J29" s="61">
        <f t="shared" si="18"/>
        <v>10.08</v>
      </c>
      <c r="K29" s="86">
        <f t="shared" si="6"/>
        <v>0</v>
      </c>
      <c r="L29" s="86">
        <f t="shared" si="7"/>
        <v>38.14038655</v>
      </c>
      <c r="M29" s="86">
        <f t="shared" si="8"/>
        <v>17.4</v>
      </c>
      <c r="N29" s="86">
        <f t="shared" si="9"/>
        <v>38.14038655</v>
      </c>
      <c r="O29" s="86">
        <f t="shared" si="14"/>
        <v>7945.913865</v>
      </c>
      <c r="P29" s="87">
        <f t="shared" si="15"/>
        <v>4536</v>
      </c>
      <c r="Q29" s="87">
        <f t="shared" si="10"/>
        <v>3409.913865</v>
      </c>
      <c r="R29" s="86">
        <f t="shared" si="11"/>
        <v>511.4870797</v>
      </c>
      <c r="S29" s="61">
        <v>0.0</v>
      </c>
      <c r="T29" s="88">
        <f t="shared" si="12"/>
        <v>511.4870797</v>
      </c>
      <c r="U29" s="1">
        <f t="shared" si="13"/>
        <v>84</v>
      </c>
      <c r="V29" s="1">
        <f t="shared" si="16"/>
        <v>672</v>
      </c>
      <c r="W29" s="87">
        <f t="shared" si="17"/>
        <v>6762.426785</v>
      </c>
      <c r="X29" s="89"/>
      <c r="Y29" s="84"/>
    </row>
    <row r="30">
      <c r="A30" s="84"/>
      <c r="B30" s="1"/>
      <c r="C30" s="1"/>
      <c r="D30" s="67">
        <v>10.0</v>
      </c>
      <c r="E30" s="61">
        <f t="shared" si="19"/>
        <v>420</v>
      </c>
      <c r="F30" s="61">
        <f t="shared" si="2"/>
        <v>84</v>
      </c>
      <c r="G30" s="90">
        <f t="shared" si="3"/>
        <v>84</v>
      </c>
      <c r="H30" s="61">
        <f t="shared" si="4"/>
        <v>300</v>
      </c>
      <c r="I30" s="61">
        <f t="shared" si="5"/>
        <v>0</v>
      </c>
      <c r="J30" s="61">
        <f t="shared" si="18"/>
        <v>10.08</v>
      </c>
      <c r="K30" s="86">
        <f t="shared" si="6"/>
        <v>0</v>
      </c>
      <c r="L30" s="86">
        <f t="shared" si="7"/>
        <v>46.03859172</v>
      </c>
      <c r="M30" s="86">
        <f t="shared" si="8"/>
        <v>17.4</v>
      </c>
      <c r="N30" s="86">
        <f t="shared" si="9"/>
        <v>46.03859172</v>
      </c>
      <c r="O30" s="86">
        <f t="shared" si="14"/>
        <v>9591.373275</v>
      </c>
      <c r="P30" s="87">
        <f t="shared" si="15"/>
        <v>5040</v>
      </c>
      <c r="Q30" s="87">
        <f t="shared" si="10"/>
        <v>4551.373275</v>
      </c>
      <c r="R30" s="86">
        <f t="shared" si="11"/>
        <v>682.7059912</v>
      </c>
      <c r="S30" s="61">
        <v>0.0</v>
      </c>
      <c r="T30" s="88">
        <f t="shared" si="12"/>
        <v>682.7059912</v>
      </c>
      <c r="U30" s="1">
        <f t="shared" si="13"/>
        <v>84</v>
      </c>
      <c r="V30" s="1">
        <f t="shared" si="16"/>
        <v>756</v>
      </c>
      <c r="W30" s="87">
        <f t="shared" si="17"/>
        <v>8152.667284</v>
      </c>
      <c r="X30" s="89"/>
      <c r="Y30" s="84"/>
    </row>
    <row r="31">
      <c r="A31" s="84"/>
      <c r="B31" s="1"/>
      <c r="C31" s="1"/>
      <c r="D31" s="67">
        <v>11.0</v>
      </c>
      <c r="E31" s="61">
        <f t="shared" si="19"/>
        <v>420</v>
      </c>
      <c r="F31" s="61">
        <f t="shared" si="2"/>
        <v>84</v>
      </c>
      <c r="G31" s="90">
        <f t="shared" si="3"/>
        <v>84</v>
      </c>
      <c r="H31" s="61">
        <f t="shared" si="4"/>
        <v>300</v>
      </c>
      <c r="I31" s="61">
        <f t="shared" si="5"/>
        <v>0</v>
      </c>
      <c r="J31" s="61">
        <f t="shared" si="18"/>
        <v>10.08</v>
      </c>
      <c r="K31" s="86">
        <f t="shared" si="6"/>
        <v>0</v>
      </c>
      <c r="L31" s="86">
        <f t="shared" si="7"/>
        <v>55.0119031</v>
      </c>
      <c r="M31" s="86">
        <f t="shared" si="8"/>
        <v>17.4</v>
      </c>
      <c r="N31" s="86">
        <f t="shared" si="9"/>
        <v>55.0119031</v>
      </c>
      <c r="O31" s="86">
        <f t="shared" si="14"/>
        <v>11460.81315</v>
      </c>
      <c r="P31" s="87">
        <f t="shared" si="15"/>
        <v>5544</v>
      </c>
      <c r="Q31" s="87">
        <f t="shared" si="10"/>
        <v>5916.813146</v>
      </c>
      <c r="R31" s="86">
        <v>0.0</v>
      </c>
      <c r="S31" s="61">
        <v>0.0</v>
      </c>
      <c r="T31" s="88">
        <f t="shared" si="12"/>
        <v>887.5219719</v>
      </c>
      <c r="U31" s="1">
        <f t="shared" si="13"/>
        <v>84</v>
      </c>
      <c r="V31" s="1">
        <f t="shared" si="16"/>
        <v>840</v>
      </c>
      <c r="W31" s="87">
        <f t="shared" si="17"/>
        <v>10620.81315</v>
      </c>
      <c r="X31" s="87">
        <f t="shared" ref="X31:X50" si="20">O31</f>
        <v>11460.81315</v>
      </c>
      <c r="Y31" s="84"/>
    </row>
    <row r="32">
      <c r="A32" s="84"/>
      <c r="B32" s="1"/>
      <c r="C32" s="1"/>
      <c r="D32" s="67">
        <v>12.0</v>
      </c>
      <c r="E32" s="61">
        <f t="shared" si="19"/>
        <v>420</v>
      </c>
      <c r="F32" s="61">
        <f t="shared" si="2"/>
        <v>84</v>
      </c>
      <c r="G32" s="90">
        <f t="shared" si="3"/>
        <v>84</v>
      </c>
      <c r="H32" s="61">
        <f t="shared" si="4"/>
        <v>300</v>
      </c>
      <c r="I32" s="61">
        <f t="shared" si="5"/>
        <v>0</v>
      </c>
      <c r="J32" s="61">
        <f t="shared" si="18"/>
        <v>10.08</v>
      </c>
      <c r="K32" s="86">
        <f t="shared" si="6"/>
        <v>0</v>
      </c>
      <c r="L32" s="86">
        <f t="shared" si="7"/>
        <v>65.2066645</v>
      </c>
      <c r="M32" s="86">
        <f t="shared" si="8"/>
        <v>17.4</v>
      </c>
      <c r="N32" s="86">
        <f t="shared" si="9"/>
        <v>65.2066645</v>
      </c>
      <c r="O32" s="86">
        <f t="shared" si="14"/>
        <v>13584.72177</v>
      </c>
      <c r="P32" s="87">
        <f t="shared" si="15"/>
        <v>6048</v>
      </c>
      <c r="Q32" s="87">
        <f t="shared" si="10"/>
        <v>7536.721771</v>
      </c>
      <c r="R32" s="86">
        <v>0.0</v>
      </c>
      <c r="S32" s="61">
        <v>0.0</v>
      </c>
      <c r="T32" s="88">
        <f t="shared" si="12"/>
        <v>1130.508266</v>
      </c>
      <c r="U32" s="1">
        <f t="shared" si="13"/>
        <v>84</v>
      </c>
      <c r="V32" s="1">
        <f t="shared" si="16"/>
        <v>924</v>
      </c>
      <c r="W32" s="87">
        <f t="shared" si="17"/>
        <v>12660.72177</v>
      </c>
      <c r="X32" s="87">
        <f t="shared" si="20"/>
        <v>13584.72177</v>
      </c>
      <c r="Y32" s="84"/>
    </row>
    <row r="33">
      <c r="A33" s="84"/>
      <c r="B33" s="1"/>
      <c r="C33" s="1"/>
      <c r="D33" s="67">
        <v>13.0</v>
      </c>
      <c r="E33" s="61">
        <f t="shared" si="19"/>
        <v>420</v>
      </c>
      <c r="F33" s="61">
        <f t="shared" si="2"/>
        <v>84</v>
      </c>
      <c r="G33" s="90">
        <f t="shared" si="3"/>
        <v>84</v>
      </c>
      <c r="H33" s="61">
        <f t="shared" si="4"/>
        <v>300</v>
      </c>
      <c r="I33" s="61">
        <f t="shared" si="5"/>
        <v>0</v>
      </c>
      <c r="J33" s="61">
        <f t="shared" si="18"/>
        <v>10.08</v>
      </c>
      <c r="K33" s="86">
        <f t="shared" si="6"/>
        <v>0</v>
      </c>
      <c r="L33" s="86">
        <f t="shared" si="7"/>
        <v>76.78914008</v>
      </c>
      <c r="M33" s="86">
        <f t="shared" si="8"/>
        <v>17.4</v>
      </c>
      <c r="N33" s="86">
        <f t="shared" si="9"/>
        <v>76.78914008</v>
      </c>
      <c r="O33" s="86">
        <f t="shared" si="14"/>
        <v>15997.73752</v>
      </c>
      <c r="P33" s="87">
        <f t="shared" si="15"/>
        <v>6552</v>
      </c>
      <c r="Q33" s="87">
        <f t="shared" si="10"/>
        <v>9445.737518</v>
      </c>
      <c r="R33" s="86">
        <v>0.0</v>
      </c>
      <c r="S33" s="61">
        <v>0.0</v>
      </c>
      <c r="T33" s="88">
        <f t="shared" si="12"/>
        <v>1416.860628</v>
      </c>
      <c r="U33" s="1">
        <f t="shared" si="13"/>
        <v>84</v>
      </c>
      <c r="V33" s="1">
        <f t="shared" si="16"/>
        <v>1008</v>
      </c>
      <c r="W33" s="87">
        <f t="shared" si="17"/>
        <v>14989.73752</v>
      </c>
      <c r="X33" s="87">
        <f t="shared" si="20"/>
        <v>15997.73752</v>
      </c>
      <c r="Y33" s="84"/>
    </row>
    <row r="34">
      <c r="A34" s="84"/>
      <c r="B34" s="1"/>
      <c r="C34" s="1"/>
      <c r="D34" s="67">
        <v>14.0</v>
      </c>
      <c r="E34" s="61">
        <f t="shared" si="19"/>
        <v>420</v>
      </c>
      <c r="F34" s="61">
        <f t="shared" si="2"/>
        <v>84</v>
      </c>
      <c r="G34" s="90">
        <f t="shared" si="3"/>
        <v>84</v>
      </c>
      <c r="H34" s="61">
        <f t="shared" si="4"/>
        <v>300</v>
      </c>
      <c r="I34" s="61">
        <f t="shared" si="5"/>
        <v>0</v>
      </c>
      <c r="J34" s="61">
        <f t="shared" si="18"/>
        <v>10.08</v>
      </c>
      <c r="K34" s="86">
        <f t="shared" si="6"/>
        <v>0</v>
      </c>
      <c r="L34" s="86">
        <f t="shared" si="7"/>
        <v>89.94822595</v>
      </c>
      <c r="M34" s="86">
        <f t="shared" si="8"/>
        <v>17.4</v>
      </c>
      <c r="N34" s="86">
        <f t="shared" si="9"/>
        <v>89.94822595</v>
      </c>
      <c r="O34" s="86">
        <f t="shared" si="14"/>
        <v>18739.21374</v>
      </c>
      <c r="P34" s="87">
        <f t="shared" si="15"/>
        <v>7056</v>
      </c>
      <c r="Q34" s="87">
        <f t="shared" si="10"/>
        <v>11683.21374</v>
      </c>
      <c r="R34" s="86">
        <v>0.0</v>
      </c>
      <c r="S34" s="61">
        <v>0.0</v>
      </c>
      <c r="T34" s="88">
        <f t="shared" si="12"/>
        <v>1752.482061</v>
      </c>
      <c r="U34" s="1">
        <f t="shared" si="13"/>
        <v>84</v>
      </c>
      <c r="V34" s="1">
        <f t="shared" si="16"/>
        <v>1092</v>
      </c>
      <c r="W34" s="87">
        <f t="shared" si="17"/>
        <v>17647.21374</v>
      </c>
      <c r="X34" s="87">
        <f t="shared" si="20"/>
        <v>18739.21374</v>
      </c>
      <c r="Y34" s="84"/>
    </row>
    <row r="35">
      <c r="A35" s="84"/>
      <c r="B35" s="1"/>
      <c r="C35" s="1"/>
      <c r="D35" s="67">
        <v>15.0</v>
      </c>
      <c r="E35" s="61">
        <f t="shared" si="19"/>
        <v>420</v>
      </c>
      <c r="F35" s="61">
        <f t="shared" si="2"/>
        <v>84</v>
      </c>
      <c r="G35" s="90">
        <f t="shared" si="3"/>
        <v>84</v>
      </c>
      <c r="H35" s="61">
        <f t="shared" si="4"/>
        <v>300</v>
      </c>
      <c r="I35" s="61">
        <f t="shared" si="5"/>
        <v>0</v>
      </c>
      <c r="J35" s="61">
        <f t="shared" si="18"/>
        <v>10.08</v>
      </c>
      <c r="K35" s="86">
        <f t="shared" si="6"/>
        <v>0</v>
      </c>
      <c r="L35" s="86">
        <f t="shared" si="7"/>
        <v>104.8985308</v>
      </c>
      <c r="M35" s="86">
        <f t="shared" si="8"/>
        <v>17.4</v>
      </c>
      <c r="N35" s="86">
        <f t="shared" si="9"/>
        <v>104.8985308</v>
      </c>
      <c r="O35" s="86">
        <f t="shared" si="14"/>
        <v>21853.86058</v>
      </c>
      <c r="P35" s="87">
        <f t="shared" si="15"/>
        <v>7560</v>
      </c>
      <c r="Q35" s="86">
        <f t="shared" si="10"/>
        <v>14293.86058</v>
      </c>
      <c r="R35" s="86">
        <v>0.0</v>
      </c>
      <c r="S35" s="61">
        <v>0.0</v>
      </c>
      <c r="T35" s="88">
        <f t="shared" si="12"/>
        <v>2144.079087</v>
      </c>
      <c r="U35" s="1">
        <f t="shared" si="13"/>
        <v>84</v>
      </c>
      <c r="V35" s="1">
        <f t="shared" si="16"/>
        <v>1176</v>
      </c>
      <c r="W35" s="87">
        <f t="shared" si="17"/>
        <v>20677.86058</v>
      </c>
      <c r="X35" s="87">
        <f t="shared" si="20"/>
        <v>21853.86058</v>
      </c>
      <c r="Y35" s="84"/>
    </row>
    <row r="36">
      <c r="A36" s="84"/>
      <c r="B36" s="1"/>
      <c r="C36" s="1"/>
      <c r="D36" s="67">
        <v>16.0</v>
      </c>
      <c r="E36" s="61">
        <f t="shared" si="19"/>
        <v>420</v>
      </c>
      <c r="F36" s="61">
        <f t="shared" si="2"/>
        <v>84</v>
      </c>
      <c r="G36" s="90">
        <f t="shared" si="3"/>
        <v>84</v>
      </c>
      <c r="H36" s="61">
        <f t="shared" si="4"/>
        <v>300</v>
      </c>
      <c r="I36" s="61">
        <f t="shared" si="5"/>
        <v>0</v>
      </c>
      <c r="J36" s="61">
        <f t="shared" si="18"/>
        <v>10.08</v>
      </c>
      <c r="K36" s="86">
        <f t="shared" si="6"/>
        <v>0</v>
      </c>
      <c r="L36" s="86">
        <f t="shared" si="7"/>
        <v>121.8838759</v>
      </c>
      <c r="M36" s="86">
        <f t="shared" si="8"/>
        <v>17.4</v>
      </c>
      <c r="N36" s="86">
        <f t="shared" si="9"/>
        <v>121.8838759</v>
      </c>
      <c r="O36" s="86">
        <f t="shared" si="14"/>
        <v>25392.47415</v>
      </c>
      <c r="P36" s="87">
        <f t="shared" si="15"/>
        <v>8064</v>
      </c>
      <c r="Q36" s="86">
        <f t="shared" si="10"/>
        <v>17328.47415</v>
      </c>
      <c r="R36" s="86">
        <v>0.0</v>
      </c>
      <c r="S36" s="61">
        <v>0.0</v>
      </c>
      <c r="T36" s="88">
        <f t="shared" si="12"/>
        <v>2599.271123</v>
      </c>
      <c r="U36" s="1">
        <f t="shared" si="13"/>
        <v>84</v>
      </c>
      <c r="V36" s="1">
        <f t="shared" si="16"/>
        <v>1260</v>
      </c>
      <c r="W36" s="87">
        <f t="shared" si="17"/>
        <v>24132.47415</v>
      </c>
      <c r="X36" s="87">
        <f t="shared" si="20"/>
        <v>25392.47415</v>
      </c>
      <c r="Y36" s="84"/>
    </row>
    <row r="37">
      <c r="A37" s="84"/>
      <c r="B37" s="1"/>
      <c r="C37" s="1"/>
      <c r="D37" s="67">
        <v>17.0</v>
      </c>
      <c r="E37" s="61">
        <f t="shared" si="19"/>
        <v>420</v>
      </c>
      <c r="F37" s="61">
        <f t="shared" si="2"/>
        <v>84</v>
      </c>
      <c r="G37" s="90">
        <f t="shared" si="3"/>
        <v>84</v>
      </c>
      <c r="H37" s="61">
        <f t="shared" si="4"/>
        <v>300</v>
      </c>
      <c r="I37" s="61">
        <f t="shared" si="5"/>
        <v>0</v>
      </c>
      <c r="J37" s="61">
        <f t="shared" si="18"/>
        <v>10.08</v>
      </c>
      <c r="K37" s="86">
        <f t="shared" si="6"/>
        <v>0</v>
      </c>
      <c r="L37" s="86">
        <f t="shared" si="7"/>
        <v>141.1812717</v>
      </c>
      <c r="M37" s="86">
        <f t="shared" si="8"/>
        <v>17.4</v>
      </c>
      <c r="N37" s="86">
        <f t="shared" si="9"/>
        <v>141.1812717</v>
      </c>
      <c r="O37" s="86">
        <f t="shared" si="14"/>
        <v>29412.76493</v>
      </c>
      <c r="P37" s="87">
        <f t="shared" si="15"/>
        <v>8568</v>
      </c>
      <c r="Q37" s="86">
        <f t="shared" si="10"/>
        <v>20844.76493</v>
      </c>
      <c r="R37" s="86">
        <v>0.0</v>
      </c>
      <c r="S37" s="61">
        <v>0.0</v>
      </c>
      <c r="T37" s="88">
        <f t="shared" si="12"/>
        <v>3126.714739</v>
      </c>
      <c r="U37" s="1">
        <f t="shared" si="13"/>
        <v>84</v>
      </c>
      <c r="V37" s="1">
        <f t="shared" si="16"/>
        <v>1344</v>
      </c>
      <c r="W37" s="87">
        <f t="shared" si="17"/>
        <v>28068.76493</v>
      </c>
      <c r="X37" s="87">
        <f t="shared" si="20"/>
        <v>29412.76493</v>
      </c>
      <c r="Y37" s="84"/>
    </row>
    <row r="38">
      <c r="A38" s="84"/>
      <c r="B38" s="1"/>
      <c r="C38" s="1"/>
      <c r="D38" s="67">
        <v>18.0</v>
      </c>
      <c r="E38" s="61">
        <f t="shared" si="19"/>
        <v>420</v>
      </c>
      <c r="F38" s="61">
        <f t="shared" si="2"/>
        <v>84</v>
      </c>
      <c r="G38" s="90">
        <f t="shared" si="3"/>
        <v>84</v>
      </c>
      <c r="H38" s="61">
        <f t="shared" si="4"/>
        <v>300</v>
      </c>
      <c r="I38" s="61">
        <f t="shared" si="5"/>
        <v>0</v>
      </c>
      <c r="J38" s="61">
        <f t="shared" si="18"/>
        <v>10.08</v>
      </c>
      <c r="K38" s="86">
        <f t="shared" si="6"/>
        <v>0</v>
      </c>
      <c r="L38" s="86">
        <f t="shared" si="7"/>
        <v>163.1054351</v>
      </c>
      <c r="M38" s="86">
        <f t="shared" si="8"/>
        <v>17.4</v>
      </c>
      <c r="N38" s="86">
        <f t="shared" si="9"/>
        <v>163.1054351</v>
      </c>
      <c r="O38" s="86">
        <f t="shared" si="14"/>
        <v>33980.29898</v>
      </c>
      <c r="P38" s="87">
        <f t="shared" si="15"/>
        <v>9072</v>
      </c>
      <c r="Q38" s="86">
        <f t="shared" si="10"/>
        <v>24908.29898</v>
      </c>
      <c r="R38" s="86">
        <v>0.0</v>
      </c>
      <c r="S38" s="61">
        <v>0.0</v>
      </c>
      <c r="T38" s="88">
        <f t="shared" si="12"/>
        <v>3736.244846</v>
      </c>
      <c r="U38" s="1">
        <f t="shared" si="13"/>
        <v>84</v>
      </c>
      <c r="V38" s="1">
        <f t="shared" si="16"/>
        <v>1428</v>
      </c>
      <c r="W38" s="87">
        <f t="shared" si="17"/>
        <v>32552.29898</v>
      </c>
      <c r="X38" s="87">
        <f t="shared" si="20"/>
        <v>33980.29898</v>
      </c>
      <c r="Y38" s="84"/>
    </row>
    <row r="39">
      <c r="A39" s="84"/>
      <c r="B39" s="1"/>
      <c r="C39" s="1"/>
      <c r="D39" s="67">
        <v>19.0</v>
      </c>
      <c r="E39" s="61">
        <f t="shared" si="19"/>
        <v>420</v>
      </c>
      <c r="F39" s="61">
        <f t="shared" si="2"/>
        <v>84</v>
      </c>
      <c r="G39" s="90">
        <f t="shared" si="3"/>
        <v>84</v>
      </c>
      <c r="H39" s="61">
        <f t="shared" si="4"/>
        <v>300</v>
      </c>
      <c r="I39" s="61">
        <f t="shared" si="5"/>
        <v>0</v>
      </c>
      <c r="J39" s="61">
        <f t="shared" si="18"/>
        <v>10.08</v>
      </c>
      <c r="K39" s="86">
        <f t="shared" si="6"/>
        <v>0</v>
      </c>
      <c r="L39" s="86">
        <f t="shared" si="7"/>
        <v>188.0139226</v>
      </c>
      <c r="M39" s="86">
        <f t="shared" si="8"/>
        <v>17.4</v>
      </c>
      <c r="N39" s="86">
        <f t="shared" si="9"/>
        <v>188.0139226</v>
      </c>
      <c r="O39" s="86">
        <f t="shared" si="14"/>
        <v>39169.56722</v>
      </c>
      <c r="P39" s="87">
        <f t="shared" si="15"/>
        <v>9576</v>
      </c>
      <c r="Q39" s="86">
        <f t="shared" si="10"/>
        <v>29593.56722</v>
      </c>
      <c r="R39" s="86">
        <v>0.0</v>
      </c>
      <c r="S39" s="61">
        <v>0.0</v>
      </c>
      <c r="T39" s="88">
        <f t="shared" si="12"/>
        <v>4439.035083</v>
      </c>
      <c r="U39" s="1">
        <f t="shared" si="13"/>
        <v>84</v>
      </c>
      <c r="V39" s="1">
        <f t="shared" si="16"/>
        <v>1512</v>
      </c>
      <c r="W39" s="87">
        <f t="shared" si="17"/>
        <v>37657.56722</v>
      </c>
      <c r="X39" s="87">
        <f t="shared" si="20"/>
        <v>39169.56722</v>
      </c>
      <c r="Y39" s="84"/>
    </row>
    <row r="40">
      <c r="A40" s="84"/>
      <c r="B40" s="1"/>
      <c r="C40" s="1"/>
      <c r="D40" s="67">
        <v>20.0</v>
      </c>
      <c r="E40" s="61">
        <f t="shared" si="19"/>
        <v>420</v>
      </c>
      <c r="F40" s="61">
        <f t="shared" si="2"/>
        <v>84</v>
      </c>
      <c r="G40" s="90">
        <f t="shared" si="3"/>
        <v>84</v>
      </c>
      <c r="H40" s="61">
        <f t="shared" si="4"/>
        <v>300</v>
      </c>
      <c r="I40" s="61">
        <f t="shared" si="5"/>
        <v>0</v>
      </c>
      <c r="J40" s="61">
        <f t="shared" si="18"/>
        <v>10.08</v>
      </c>
      <c r="K40" s="86">
        <f t="shared" si="6"/>
        <v>0</v>
      </c>
      <c r="L40" s="86">
        <f t="shared" si="7"/>
        <v>216.3129615</v>
      </c>
      <c r="M40" s="86">
        <f t="shared" si="8"/>
        <v>17.4</v>
      </c>
      <c r="N40" s="86">
        <f t="shared" si="9"/>
        <v>216.3129615</v>
      </c>
      <c r="O40" s="86">
        <f t="shared" si="14"/>
        <v>45065.20031</v>
      </c>
      <c r="P40" s="87">
        <f t="shared" si="15"/>
        <v>10080</v>
      </c>
      <c r="Q40" s="86">
        <f t="shared" si="10"/>
        <v>34985.20031</v>
      </c>
      <c r="R40" s="86">
        <v>0.0</v>
      </c>
      <c r="S40" s="61">
        <v>0.0</v>
      </c>
      <c r="T40" s="88">
        <f t="shared" si="12"/>
        <v>5247.780047</v>
      </c>
      <c r="U40" s="1">
        <f t="shared" si="13"/>
        <v>84</v>
      </c>
      <c r="V40" s="1">
        <f t="shared" si="16"/>
        <v>1596</v>
      </c>
      <c r="W40" s="87">
        <f t="shared" si="17"/>
        <v>43469.20031</v>
      </c>
      <c r="X40" s="87">
        <f t="shared" si="20"/>
        <v>45065.20031</v>
      </c>
      <c r="Y40" s="84"/>
    </row>
    <row r="41">
      <c r="A41" s="84"/>
      <c r="B41" s="1"/>
      <c r="C41" s="1"/>
      <c r="D41" s="67">
        <v>21.0</v>
      </c>
      <c r="E41" s="61">
        <f t="shared" si="19"/>
        <v>420</v>
      </c>
      <c r="F41" s="61">
        <f t="shared" si="2"/>
        <v>84</v>
      </c>
      <c r="G41" s="90">
        <f t="shared" si="3"/>
        <v>84</v>
      </c>
      <c r="H41" s="61">
        <f t="shared" si="4"/>
        <v>300</v>
      </c>
      <c r="I41" s="61">
        <f t="shared" si="5"/>
        <v>0</v>
      </c>
      <c r="J41" s="61">
        <f t="shared" si="18"/>
        <v>10.08</v>
      </c>
      <c r="K41" s="86">
        <f t="shared" si="6"/>
        <v>0</v>
      </c>
      <c r="L41" s="86">
        <f t="shared" si="7"/>
        <v>248.4640746</v>
      </c>
      <c r="M41" s="86">
        <f t="shared" si="8"/>
        <v>17.4</v>
      </c>
      <c r="N41" s="86">
        <f t="shared" si="9"/>
        <v>248.4640746</v>
      </c>
      <c r="O41" s="86">
        <f t="shared" si="14"/>
        <v>51763.34887</v>
      </c>
      <c r="P41" s="87">
        <f t="shared" si="15"/>
        <v>10584</v>
      </c>
      <c r="Q41" s="86">
        <f t="shared" si="10"/>
        <v>41179.34887</v>
      </c>
      <c r="R41" s="86">
        <v>0.0</v>
      </c>
      <c r="S41" s="61">
        <v>0.0</v>
      </c>
      <c r="T41" s="88">
        <f t="shared" si="12"/>
        <v>6176.902331</v>
      </c>
      <c r="U41" s="1">
        <f t="shared" si="13"/>
        <v>84</v>
      </c>
      <c r="V41" s="1">
        <f t="shared" si="16"/>
        <v>1680</v>
      </c>
      <c r="W41" s="87">
        <f t="shared" si="17"/>
        <v>50083.34887</v>
      </c>
      <c r="X41" s="87">
        <f t="shared" si="20"/>
        <v>51763.34887</v>
      </c>
      <c r="Y41" s="84"/>
    </row>
    <row r="42">
      <c r="A42" s="84"/>
      <c r="B42" s="1"/>
      <c r="C42" s="1"/>
      <c r="D42" s="67">
        <v>22.0</v>
      </c>
      <c r="E42" s="61">
        <f t="shared" si="19"/>
        <v>420</v>
      </c>
      <c r="F42" s="61">
        <f t="shared" si="2"/>
        <v>84</v>
      </c>
      <c r="G42" s="90">
        <f t="shared" si="3"/>
        <v>84</v>
      </c>
      <c r="H42" s="61">
        <f t="shared" si="4"/>
        <v>300</v>
      </c>
      <c r="I42" s="61">
        <f t="shared" si="5"/>
        <v>0</v>
      </c>
      <c r="J42" s="61">
        <f t="shared" si="18"/>
        <v>10.08</v>
      </c>
      <c r="K42" s="86">
        <f t="shared" si="6"/>
        <v>0</v>
      </c>
      <c r="L42" s="86">
        <f t="shared" si="7"/>
        <v>284.9916075</v>
      </c>
      <c r="M42" s="86">
        <f t="shared" si="8"/>
        <v>17.4</v>
      </c>
      <c r="N42" s="86">
        <f t="shared" si="9"/>
        <v>284.9916075</v>
      </c>
      <c r="O42" s="86">
        <f t="shared" si="14"/>
        <v>59373.25156</v>
      </c>
      <c r="P42" s="87">
        <f t="shared" si="15"/>
        <v>11088</v>
      </c>
      <c r="Q42" s="86">
        <f t="shared" si="10"/>
        <v>48285.25156</v>
      </c>
      <c r="R42" s="86">
        <v>0.0</v>
      </c>
      <c r="S42" s="61">
        <v>0.0</v>
      </c>
      <c r="T42" s="88">
        <f t="shared" si="12"/>
        <v>7242.787734</v>
      </c>
      <c r="U42" s="1">
        <f t="shared" si="13"/>
        <v>84</v>
      </c>
      <c r="V42" s="1">
        <f t="shared" si="16"/>
        <v>1764</v>
      </c>
      <c r="W42" s="87">
        <f t="shared" si="17"/>
        <v>57609.25156</v>
      </c>
      <c r="X42" s="87">
        <f t="shared" si="20"/>
        <v>59373.25156</v>
      </c>
      <c r="Y42" s="84"/>
    </row>
    <row r="43">
      <c r="A43" s="84"/>
      <c r="B43" s="1"/>
      <c r="C43" s="1"/>
      <c r="D43" s="67">
        <v>23.0</v>
      </c>
      <c r="E43" s="61">
        <f t="shared" si="19"/>
        <v>420</v>
      </c>
      <c r="F43" s="61">
        <f t="shared" si="2"/>
        <v>84</v>
      </c>
      <c r="G43" s="90">
        <f t="shared" si="3"/>
        <v>84</v>
      </c>
      <c r="H43" s="61">
        <f t="shared" si="4"/>
        <v>300</v>
      </c>
      <c r="I43" s="61">
        <f t="shared" si="5"/>
        <v>0</v>
      </c>
      <c r="J43" s="61">
        <f t="shared" si="18"/>
        <v>10.08</v>
      </c>
      <c r="K43" s="86">
        <f t="shared" si="6"/>
        <v>0</v>
      </c>
      <c r="L43" s="86">
        <f t="shared" si="7"/>
        <v>326.4912798</v>
      </c>
      <c r="M43" s="86">
        <f t="shared" si="8"/>
        <v>17.4</v>
      </c>
      <c r="N43" s="86">
        <f t="shared" si="9"/>
        <v>326.4912798</v>
      </c>
      <c r="O43" s="86">
        <f t="shared" si="14"/>
        <v>68019.01663</v>
      </c>
      <c r="P43" s="87">
        <f t="shared" si="15"/>
        <v>11592</v>
      </c>
      <c r="Q43" s="86">
        <f t="shared" si="10"/>
        <v>56427.01663</v>
      </c>
      <c r="R43" s="86">
        <v>0.0</v>
      </c>
      <c r="S43" s="61">
        <v>0.0</v>
      </c>
      <c r="T43" s="88">
        <f t="shared" si="12"/>
        <v>8464.052495</v>
      </c>
      <c r="U43" s="1">
        <f t="shared" si="13"/>
        <v>84</v>
      </c>
      <c r="V43" s="1">
        <f t="shared" si="16"/>
        <v>1848</v>
      </c>
      <c r="W43" s="87">
        <f t="shared" si="17"/>
        <v>66171.01663</v>
      </c>
      <c r="X43" s="87">
        <f t="shared" si="20"/>
        <v>68019.01663</v>
      </c>
      <c r="Y43" s="84"/>
    </row>
    <row r="44">
      <c r="A44" s="84"/>
      <c r="B44" s="1"/>
      <c r="C44" s="1"/>
      <c r="D44" s="67">
        <v>24.0</v>
      </c>
      <c r="E44" s="61">
        <f t="shared" si="19"/>
        <v>420</v>
      </c>
      <c r="F44" s="61">
        <f t="shared" si="2"/>
        <v>84</v>
      </c>
      <c r="G44" s="90">
        <f t="shared" si="3"/>
        <v>84</v>
      </c>
      <c r="H44" s="61">
        <f t="shared" si="4"/>
        <v>300</v>
      </c>
      <c r="I44" s="61">
        <f t="shared" si="5"/>
        <v>0</v>
      </c>
      <c r="J44" s="61">
        <f t="shared" si="18"/>
        <v>10.08</v>
      </c>
      <c r="K44" s="86">
        <f t="shared" si="6"/>
        <v>0</v>
      </c>
      <c r="L44" s="86">
        <f t="shared" si="7"/>
        <v>373.6399009</v>
      </c>
      <c r="M44" s="86">
        <f t="shared" si="8"/>
        <v>17.4</v>
      </c>
      <c r="N44" s="86">
        <f t="shared" si="9"/>
        <v>373.6399009</v>
      </c>
      <c r="O44" s="86">
        <f t="shared" si="14"/>
        <v>77841.64601</v>
      </c>
      <c r="P44" s="87">
        <f t="shared" si="15"/>
        <v>12096</v>
      </c>
      <c r="Q44" s="86">
        <f t="shared" si="10"/>
        <v>65745.64601</v>
      </c>
      <c r="R44" s="86">
        <v>0.0</v>
      </c>
      <c r="S44" s="61">
        <v>0.0</v>
      </c>
      <c r="T44" s="88">
        <f t="shared" si="12"/>
        <v>9861.846902</v>
      </c>
      <c r="U44" s="1">
        <f t="shared" si="13"/>
        <v>84</v>
      </c>
      <c r="V44" s="1">
        <f t="shared" si="16"/>
        <v>1932</v>
      </c>
      <c r="W44" s="87">
        <f t="shared" si="17"/>
        <v>75909.64601</v>
      </c>
      <c r="X44" s="87">
        <f t="shared" si="20"/>
        <v>77841.64601</v>
      </c>
      <c r="Y44" s="84"/>
    </row>
    <row r="45">
      <c r="A45" s="84"/>
      <c r="B45" s="1"/>
      <c r="C45" s="1"/>
      <c r="D45" s="67">
        <v>25.0</v>
      </c>
      <c r="E45" s="61">
        <f t="shared" si="19"/>
        <v>420</v>
      </c>
      <c r="F45" s="61">
        <f t="shared" si="2"/>
        <v>84</v>
      </c>
      <c r="G45" s="90">
        <f t="shared" si="3"/>
        <v>84</v>
      </c>
      <c r="H45" s="61">
        <f t="shared" si="4"/>
        <v>300</v>
      </c>
      <c r="I45" s="61">
        <f t="shared" si="5"/>
        <v>0</v>
      </c>
      <c r="J45" s="61">
        <f t="shared" si="18"/>
        <v>10.08</v>
      </c>
      <c r="K45" s="86">
        <f t="shared" si="6"/>
        <v>0</v>
      </c>
      <c r="L45" s="86">
        <f t="shared" si="7"/>
        <v>427.2064073</v>
      </c>
      <c r="M45" s="86">
        <f t="shared" si="8"/>
        <v>17.4</v>
      </c>
      <c r="N45" s="86">
        <f t="shared" si="9"/>
        <v>427.2064073</v>
      </c>
      <c r="O45" s="86">
        <f t="shared" si="14"/>
        <v>89001.33485</v>
      </c>
      <c r="P45" s="87">
        <f t="shared" si="15"/>
        <v>12600</v>
      </c>
      <c r="Q45" s="86">
        <f t="shared" si="10"/>
        <v>76401.33485</v>
      </c>
      <c r="R45" s="86">
        <v>0.0</v>
      </c>
      <c r="S45" s="61">
        <v>0.0</v>
      </c>
      <c r="T45" s="88">
        <f t="shared" si="12"/>
        <v>11460.20023</v>
      </c>
      <c r="U45" s="1">
        <f t="shared" si="13"/>
        <v>84</v>
      </c>
      <c r="V45" s="1">
        <f t="shared" si="16"/>
        <v>2016</v>
      </c>
      <c r="W45" s="87">
        <f t="shared" si="17"/>
        <v>86985.33485</v>
      </c>
      <c r="X45" s="87">
        <f t="shared" si="20"/>
        <v>89001.33485</v>
      </c>
      <c r="Y45" s="84"/>
    </row>
    <row r="46">
      <c r="A46" s="84"/>
      <c r="B46" s="1"/>
      <c r="C46" s="1"/>
      <c r="D46" s="67">
        <v>26.0</v>
      </c>
      <c r="E46" s="61">
        <f t="shared" si="19"/>
        <v>420</v>
      </c>
      <c r="F46" s="61">
        <f t="shared" si="2"/>
        <v>84</v>
      </c>
      <c r="G46" s="90">
        <f t="shared" si="3"/>
        <v>84</v>
      </c>
      <c r="H46" s="61">
        <f t="shared" si="4"/>
        <v>300</v>
      </c>
      <c r="I46" s="61">
        <f t="shared" si="5"/>
        <v>0</v>
      </c>
      <c r="J46" s="61">
        <f t="shared" si="18"/>
        <v>10.08</v>
      </c>
      <c r="K46" s="86">
        <f t="shared" si="6"/>
        <v>0</v>
      </c>
      <c r="L46" s="86">
        <f t="shared" si="7"/>
        <v>488.0644037</v>
      </c>
      <c r="M46" s="86">
        <f t="shared" si="8"/>
        <v>17.4</v>
      </c>
      <c r="N46" s="86">
        <f t="shared" si="9"/>
        <v>488.0644037</v>
      </c>
      <c r="O46" s="86">
        <f t="shared" si="14"/>
        <v>101680.0841</v>
      </c>
      <c r="P46" s="87">
        <f t="shared" si="15"/>
        <v>13104</v>
      </c>
      <c r="Q46" s="86">
        <f t="shared" si="10"/>
        <v>88576.0841</v>
      </c>
      <c r="R46" s="86">
        <v>0.0</v>
      </c>
      <c r="S46" s="61">
        <v>0.0</v>
      </c>
      <c r="T46" s="88">
        <f t="shared" si="12"/>
        <v>13286.41262</v>
      </c>
      <c r="U46" s="1">
        <f t="shared" si="13"/>
        <v>84</v>
      </c>
      <c r="V46" s="1">
        <f t="shared" si="16"/>
        <v>2100</v>
      </c>
      <c r="W46" s="87">
        <f t="shared" si="17"/>
        <v>99580.0841</v>
      </c>
      <c r="X46" s="87">
        <f t="shared" si="20"/>
        <v>101680.0841</v>
      </c>
      <c r="Y46" s="84"/>
    </row>
    <row r="47">
      <c r="A47" s="84"/>
      <c r="B47" s="1"/>
      <c r="C47" s="1"/>
      <c r="D47" s="67">
        <v>27.0</v>
      </c>
      <c r="E47" s="61">
        <f t="shared" si="19"/>
        <v>420</v>
      </c>
      <c r="F47" s="61">
        <f t="shared" si="2"/>
        <v>84</v>
      </c>
      <c r="G47" s="90">
        <f t="shared" si="3"/>
        <v>84</v>
      </c>
      <c r="H47" s="61">
        <f t="shared" si="4"/>
        <v>300</v>
      </c>
      <c r="I47" s="61">
        <f t="shared" si="5"/>
        <v>0</v>
      </c>
      <c r="J47" s="61">
        <f t="shared" si="18"/>
        <v>10.08</v>
      </c>
      <c r="K47" s="86">
        <f t="shared" si="6"/>
        <v>0</v>
      </c>
      <c r="L47" s="86">
        <f t="shared" si="7"/>
        <v>557.2064101</v>
      </c>
      <c r="M47" s="86">
        <f t="shared" si="8"/>
        <v>17.4</v>
      </c>
      <c r="N47" s="86">
        <f t="shared" si="9"/>
        <v>557.2064101</v>
      </c>
      <c r="O47" s="86">
        <f t="shared" si="14"/>
        <v>116084.6688</v>
      </c>
      <c r="P47" s="87">
        <f t="shared" si="15"/>
        <v>13608</v>
      </c>
      <c r="Q47" s="86">
        <f t="shared" si="10"/>
        <v>102476.6688</v>
      </c>
      <c r="R47" s="86">
        <v>0.0</v>
      </c>
      <c r="S47" s="61">
        <v>0.0</v>
      </c>
      <c r="T47" s="88">
        <f t="shared" si="12"/>
        <v>15371.50031</v>
      </c>
      <c r="U47" s="1">
        <f t="shared" si="13"/>
        <v>84</v>
      </c>
      <c r="V47" s="1">
        <f t="shared" si="16"/>
        <v>2184</v>
      </c>
      <c r="W47" s="87">
        <f t="shared" si="17"/>
        <v>113900.6688</v>
      </c>
      <c r="X47" s="87">
        <f t="shared" si="20"/>
        <v>116084.6688</v>
      </c>
      <c r="Y47" s="84"/>
    </row>
    <row r="48">
      <c r="A48" s="84"/>
      <c r="B48" s="1"/>
      <c r="C48" s="1"/>
      <c r="D48" s="67">
        <v>28.0</v>
      </c>
      <c r="E48" s="61">
        <f t="shared" si="19"/>
        <v>420</v>
      </c>
      <c r="F48" s="61">
        <f t="shared" si="2"/>
        <v>84</v>
      </c>
      <c r="G48" s="90">
        <f t="shared" si="3"/>
        <v>84</v>
      </c>
      <c r="H48" s="61">
        <f t="shared" si="4"/>
        <v>300</v>
      </c>
      <c r="I48" s="61">
        <f t="shared" si="5"/>
        <v>0</v>
      </c>
      <c r="J48" s="61">
        <f t="shared" si="18"/>
        <v>10.08</v>
      </c>
      <c r="K48" s="86">
        <f t="shared" si="6"/>
        <v>0</v>
      </c>
      <c r="L48" s="86">
        <f t="shared" si="7"/>
        <v>635.7600484</v>
      </c>
      <c r="M48" s="86">
        <f t="shared" si="8"/>
        <v>17.4</v>
      </c>
      <c r="N48" s="86">
        <f t="shared" si="9"/>
        <v>635.7600484</v>
      </c>
      <c r="O48" s="86">
        <f t="shared" si="14"/>
        <v>132450.0101</v>
      </c>
      <c r="P48" s="87">
        <f t="shared" si="15"/>
        <v>14112</v>
      </c>
      <c r="Q48" s="86">
        <f t="shared" si="10"/>
        <v>118338.0101</v>
      </c>
      <c r="R48" s="86">
        <v>0.0</v>
      </c>
      <c r="S48" s="61">
        <v>0.0</v>
      </c>
      <c r="T48" s="88">
        <f t="shared" si="12"/>
        <v>17750.70151</v>
      </c>
      <c r="U48" s="1">
        <f t="shared" si="13"/>
        <v>84</v>
      </c>
      <c r="V48" s="1">
        <f t="shared" si="16"/>
        <v>2268</v>
      </c>
      <c r="W48" s="87">
        <f t="shared" si="17"/>
        <v>130182.0101</v>
      </c>
      <c r="X48" s="87">
        <f t="shared" si="20"/>
        <v>132450.0101</v>
      </c>
      <c r="Y48" s="84"/>
    </row>
    <row r="49">
      <c r="A49" s="84"/>
      <c r="B49" s="1"/>
      <c r="C49" s="1"/>
      <c r="D49" s="67">
        <v>29.0</v>
      </c>
      <c r="E49" s="61">
        <f t="shared" si="19"/>
        <v>420</v>
      </c>
      <c r="F49" s="61">
        <f t="shared" si="2"/>
        <v>84</v>
      </c>
      <c r="G49" s="90">
        <f t="shared" si="3"/>
        <v>84</v>
      </c>
      <c r="H49" s="61">
        <f t="shared" si="4"/>
        <v>300</v>
      </c>
      <c r="I49" s="61">
        <f t="shared" si="5"/>
        <v>0</v>
      </c>
      <c r="J49" s="61">
        <f t="shared" si="18"/>
        <v>10.08</v>
      </c>
      <c r="K49" s="86">
        <f t="shared" si="6"/>
        <v>0</v>
      </c>
      <c r="L49" s="86">
        <f t="shared" si="7"/>
        <v>725.0064332</v>
      </c>
      <c r="M49" s="86">
        <f t="shared" si="8"/>
        <v>17.4</v>
      </c>
      <c r="N49" s="86">
        <f t="shared" si="9"/>
        <v>725.0064332</v>
      </c>
      <c r="O49" s="86">
        <f t="shared" si="14"/>
        <v>151043.0069</v>
      </c>
      <c r="P49" s="87">
        <f t="shared" si="15"/>
        <v>14616</v>
      </c>
      <c r="Q49" s="86">
        <f t="shared" si="10"/>
        <v>136427.0069</v>
      </c>
      <c r="R49" s="86">
        <v>0.0</v>
      </c>
      <c r="S49" s="61">
        <v>0.0</v>
      </c>
      <c r="T49" s="88">
        <f t="shared" si="12"/>
        <v>20464.05104</v>
      </c>
      <c r="U49" s="1">
        <f t="shared" si="13"/>
        <v>84</v>
      </c>
      <c r="V49" s="1">
        <f t="shared" si="16"/>
        <v>2352</v>
      </c>
      <c r="W49" s="87">
        <f t="shared" si="17"/>
        <v>148691.0069</v>
      </c>
      <c r="X49" s="87">
        <f t="shared" si="20"/>
        <v>151043.0069</v>
      </c>
      <c r="Y49" s="84"/>
    </row>
    <row r="50">
      <c r="A50" s="84"/>
      <c r="B50" s="1"/>
      <c r="C50" s="1"/>
      <c r="D50" s="67">
        <v>30.0</v>
      </c>
      <c r="E50" s="61">
        <f t="shared" si="19"/>
        <v>420</v>
      </c>
      <c r="F50" s="61">
        <f t="shared" si="2"/>
        <v>84</v>
      </c>
      <c r="G50" s="90">
        <f t="shared" si="3"/>
        <v>84</v>
      </c>
      <c r="H50" s="61">
        <f t="shared" si="4"/>
        <v>300</v>
      </c>
      <c r="I50" s="61">
        <f t="shared" si="5"/>
        <v>0</v>
      </c>
      <c r="J50" s="61">
        <f t="shared" si="18"/>
        <v>10.08</v>
      </c>
      <c r="K50" s="86">
        <f t="shared" si="6"/>
        <v>0</v>
      </c>
      <c r="L50" s="86">
        <f t="shared" si="7"/>
        <v>826.4010645</v>
      </c>
      <c r="M50" s="86">
        <f t="shared" si="8"/>
        <v>17.4</v>
      </c>
      <c r="N50" s="86">
        <f t="shared" si="9"/>
        <v>826.4010645</v>
      </c>
      <c r="O50" s="86">
        <f t="shared" si="14"/>
        <v>172166.8884</v>
      </c>
      <c r="P50" s="87">
        <f t="shared" si="15"/>
        <v>15120</v>
      </c>
      <c r="Q50" s="86">
        <f t="shared" si="10"/>
        <v>157046.8884</v>
      </c>
      <c r="R50" s="86">
        <v>0.0</v>
      </c>
      <c r="S50" s="61">
        <v>0.0</v>
      </c>
      <c r="T50" s="88">
        <f t="shared" si="12"/>
        <v>23557.03326</v>
      </c>
      <c r="U50" s="1">
        <f t="shared" si="13"/>
        <v>84</v>
      </c>
      <c r="V50" s="1">
        <f t="shared" si="16"/>
        <v>2436</v>
      </c>
      <c r="W50" s="87">
        <f t="shared" si="17"/>
        <v>169730.8884</v>
      </c>
      <c r="X50" s="87">
        <f t="shared" si="20"/>
        <v>172166.8884</v>
      </c>
      <c r="Y50" s="84"/>
    </row>
    <row r="51">
      <c r="A51" s="82"/>
      <c r="B51" s="82"/>
      <c r="C51" s="82"/>
      <c r="D51" s="83"/>
      <c r="E51" s="82"/>
      <c r="F51" s="82"/>
      <c r="G51" s="82"/>
      <c r="H51" s="82"/>
      <c r="I51" s="82"/>
      <c r="J51" s="82"/>
      <c r="K51" s="82"/>
      <c r="L51" s="82"/>
      <c r="M51" s="82"/>
      <c r="N51" s="82"/>
      <c r="O51" s="82"/>
      <c r="P51" s="82"/>
      <c r="Q51" s="82"/>
      <c r="R51" s="82"/>
      <c r="S51" s="82"/>
      <c r="T51" s="82"/>
      <c r="U51" s="82"/>
      <c r="V51" s="82"/>
      <c r="W51" s="82"/>
      <c r="X51" s="82"/>
      <c r="Y51" s="82"/>
    </row>
    <row r="52">
      <c r="A52" s="1"/>
      <c r="B52" s="1"/>
      <c r="C52" s="1"/>
      <c r="D52" s="2"/>
      <c r="E52" s="1"/>
      <c r="F52" s="1"/>
      <c r="G52" s="1"/>
      <c r="H52" s="1"/>
      <c r="I52" s="1"/>
      <c r="J52" s="1"/>
      <c r="K52" s="1"/>
      <c r="L52" s="1"/>
      <c r="M52" s="1"/>
      <c r="N52" s="1"/>
      <c r="O52" s="1"/>
      <c r="P52" s="1"/>
      <c r="Q52" s="1"/>
      <c r="R52" s="1"/>
      <c r="S52" s="1"/>
      <c r="T52" s="1"/>
      <c r="U52" s="1"/>
      <c r="V52" s="1"/>
      <c r="W52" s="1"/>
      <c r="X52" s="1"/>
      <c r="Y52" s="1"/>
    </row>
    <row r="53">
      <c r="A53" s="82"/>
      <c r="B53" s="82"/>
      <c r="C53" s="82"/>
      <c r="D53" s="83"/>
      <c r="E53" s="82"/>
      <c r="F53" s="82"/>
      <c r="G53" s="82"/>
      <c r="H53" s="82"/>
      <c r="I53" s="82"/>
      <c r="J53" s="82"/>
      <c r="K53" s="82"/>
      <c r="L53" s="82"/>
      <c r="M53" s="82"/>
      <c r="N53" s="82"/>
      <c r="O53" s="82"/>
      <c r="P53" s="82"/>
      <c r="Q53" s="82"/>
      <c r="R53" s="82"/>
      <c r="S53" s="82"/>
      <c r="T53" s="82"/>
      <c r="U53" s="82"/>
      <c r="V53" s="82"/>
      <c r="W53" s="82"/>
      <c r="X53" s="82"/>
      <c r="Y53" s="82"/>
    </row>
    <row r="54">
      <c r="A54" s="84"/>
      <c r="B54" s="1"/>
      <c r="C54" s="1"/>
      <c r="D54" s="91" t="s">
        <v>85</v>
      </c>
      <c r="E54" s="61"/>
      <c r="F54" s="1"/>
      <c r="G54" s="1"/>
      <c r="H54" s="1"/>
      <c r="I54" s="1"/>
      <c r="J54" s="1"/>
      <c r="K54" s="1"/>
      <c r="L54" s="1"/>
      <c r="M54" s="1"/>
      <c r="N54" s="1"/>
      <c r="O54" s="1"/>
      <c r="P54" s="1"/>
      <c r="Q54" s="1"/>
      <c r="R54" s="1"/>
      <c r="S54" s="1"/>
      <c r="T54" s="1"/>
      <c r="U54" s="1"/>
      <c r="V54" s="1"/>
      <c r="W54" s="1"/>
      <c r="X54" s="1"/>
      <c r="Y54" s="84"/>
    </row>
    <row r="55">
      <c r="A55" s="84"/>
      <c r="B55" s="1"/>
      <c r="C55" s="1"/>
      <c r="D55" s="67" t="s">
        <v>102</v>
      </c>
      <c r="E55" s="67" t="s">
        <v>103</v>
      </c>
      <c r="F55" s="67" t="s">
        <v>104</v>
      </c>
      <c r="G55" s="67"/>
      <c r="H55" s="67"/>
      <c r="I55" s="67" t="s">
        <v>105</v>
      </c>
      <c r="J55" s="67" t="s">
        <v>116</v>
      </c>
      <c r="K55" s="67"/>
      <c r="L55" s="67" t="s">
        <v>107</v>
      </c>
      <c r="M55" s="67"/>
      <c r="N55" s="67"/>
      <c r="O55" s="67" t="s">
        <v>108</v>
      </c>
      <c r="P55" s="67" t="s">
        <v>117</v>
      </c>
      <c r="Q55" s="67" t="s">
        <v>110</v>
      </c>
      <c r="R55" s="67" t="s">
        <v>118</v>
      </c>
      <c r="S55" s="67"/>
      <c r="T55" s="67"/>
      <c r="U55" s="67"/>
      <c r="V55" s="67"/>
      <c r="W55" s="67" t="s">
        <v>114</v>
      </c>
      <c r="X55" s="67"/>
      <c r="Y55" s="84"/>
    </row>
    <row r="56">
      <c r="A56" s="84"/>
      <c r="B56" s="1"/>
      <c r="C56" s="1"/>
      <c r="D56" s="67">
        <v>1.0</v>
      </c>
      <c r="E56" s="61">
        <f t="shared" ref="E56:E58" si="21">$O$13</f>
        <v>420</v>
      </c>
      <c r="F56" s="61">
        <v>0.0</v>
      </c>
      <c r="G56" s="61"/>
      <c r="H56" s="61"/>
      <c r="I56" s="61">
        <v>0.0</v>
      </c>
      <c r="J56" s="61">
        <f t="shared" ref="J56:J85" si="22">$O$11*$O$10</f>
        <v>96</v>
      </c>
      <c r="K56" s="86"/>
      <c r="L56" s="86">
        <f t="shared" ref="L56:L85" si="23">O56*$O$7</f>
        <v>0</v>
      </c>
      <c r="M56" s="86"/>
      <c r="N56" s="86"/>
      <c r="O56" s="86">
        <f>(E56+F56-J56)*$C$16</f>
        <v>371.2716</v>
      </c>
      <c r="P56" s="87">
        <f>E56+F56</f>
        <v>420</v>
      </c>
      <c r="Q56" s="87">
        <f t="shared" ref="Q56:Q85" si="24">O56-P56</f>
        <v>-48.7284</v>
      </c>
      <c r="R56" s="87">
        <f t="shared" ref="R56:R85" si="25">Q56*0.15</f>
        <v>-7.30926</v>
      </c>
      <c r="S56" s="1"/>
      <c r="T56" s="1"/>
      <c r="U56" s="1"/>
      <c r="V56" s="1"/>
      <c r="W56" s="87">
        <f t="shared" ref="W56:W85" si="26">O56-R56</f>
        <v>378.58086</v>
      </c>
      <c r="X56" s="1"/>
      <c r="Y56" s="84"/>
    </row>
    <row r="57">
      <c r="A57" s="84"/>
      <c r="B57" s="1"/>
      <c r="C57" s="1"/>
      <c r="D57" s="67">
        <v>2.0</v>
      </c>
      <c r="E57" s="61">
        <f t="shared" si="21"/>
        <v>420</v>
      </c>
      <c r="F57" s="61">
        <v>0.0</v>
      </c>
      <c r="G57" s="61"/>
      <c r="H57" s="61"/>
      <c r="I57" s="61">
        <v>0.0</v>
      </c>
      <c r="J57" s="61">
        <f t="shared" si="22"/>
        <v>96</v>
      </c>
      <c r="K57" s="86"/>
      <c r="L57" s="86">
        <f t="shared" si="23"/>
        <v>0</v>
      </c>
      <c r="M57" s="86"/>
      <c r="N57" s="86"/>
      <c r="O57" s="86">
        <f t="shared" ref="O57:O85" si="27">(E57+F57+O56-J57-L56)*$C$16</f>
        <v>796.7117264</v>
      </c>
      <c r="P57" s="87">
        <f t="shared" ref="P57:P85" si="28">P56+E57+F57</f>
        <v>840</v>
      </c>
      <c r="Q57" s="87">
        <f t="shared" si="24"/>
        <v>-43.28827356</v>
      </c>
      <c r="R57" s="87">
        <f t="shared" si="25"/>
        <v>-6.493241034</v>
      </c>
      <c r="S57" s="1"/>
      <c r="T57" s="1"/>
      <c r="U57" s="1"/>
      <c r="V57" s="1"/>
      <c r="W57" s="87">
        <f t="shared" si="26"/>
        <v>803.2049675</v>
      </c>
      <c r="X57" s="1"/>
      <c r="Y57" s="84"/>
    </row>
    <row r="58">
      <c r="A58" s="84"/>
      <c r="B58" s="1"/>
      <c r="C58" s="1"/>
      <c r="D58" s="67">
        <v>3.0</v>
      </c>
      <c r="E58" s="61">
        <f t="shared" si="21"/>
        <v>420</v>
      </c>
      <c r="F58" s="61">
        <v>0.0</v>
      </c>
      <c r="G58" s="61"/>
      <c r="H58" s="61"/>
      <c r="I58" s="61">
        <v>0.0</v>
      </c>
      <c r="J58" s="61">
        <f t="shared" si="22"/>
        <v>96</v>
      </c>
      <c r="K58" s="86"/>
      <c r="L58" s="86">
        <f t="shared" si="23"/>
        <v>0</v>
      </c>
      <c r="M58" s="86"/>
      <c r="N58" s="86"/>
      <c r="O58" s="86">
        <f t="shared" si="27"/>
        <v>1284.223567</v>
      </c>
      <c r="P58" s="87">
        <f t="shared" si="28"/>
        <v>1260</v>
      </c>
      <c r="Q58" s="87">
        <f t="shared" si="24"/>
        <v>24.22356733</v>
      </c>
      <c r="R58" s="87">
        <f t="shared" si="25"/>
        <v>3.633535099</v>
      </c>
      <c r="S58" s="1"/>
      <c r="T58" s="1"/>
      <c r="U58" s="1"/>
      <c r="V58" s="1"/>
      <c r="W58" s="87">
        <f t="shared" si="26"/>
        <v>1280.590032</v>
      </c>
      <c r="X58" s="1"/>
      <c r="Y58" s="84"/>
    </row>
    <row r="59">
      <c r="A59" s="84"/>
      <c r="B59" s="1"/>
      <c r="C59" s="1"/>
      <c r="D59" s="67">
        <v>4.0</v>
      </c>
      <c r="E59" s="61">
        <f t="shared" ref="E59:E85" si="29">$O$14</f>
        <v>420</v>
      </c>
      <c r="F59" s="61">
        <v>0.0</v>
      </c>
      <c r="G59" s="61"/>
      <c r="H59" s="61"/>
      <c r="I59" s="61">
        <v>0.0</v>
      </c>
      <c r="J59" s="61">
        <f t="shared" si="22"/>
        <v>96</v>
      </c>
      <c r="K59" s="86"/>
      <c r="L59" s="86">
        <f t="shared" si="23"/>
        <v>0</v>
      </c>
      <c r="M59" s="86"/>
      <c r="N59" s="86"/>
      <c r="O59" s="86">
        <f t="shared" si="27"/>
        <v>1842.863386</v>
      </c>
      <c r="P59" s="87">
        <f t="shared" si="28"/>
        <v>1680</v>
      </c>
      <c r="Q59" s="87">
        <f t="shared" si="24"/>
        <v>162.8633858</v>
      </c>
      <c r="R59" s="87">
        <f t="shared" si="25"/>
        <v>24.42950787</v>
      </c>
      <c r="S59" s="1"/>
      <c r="T59" s="1"/>
      <c r="U59" s="1"/>
      <c r="V59" s="1"/>
      <c r="W59" s="87">
        <f t="shared" si="26"/>
        <v>1818.433878</v>
      </c>
      <c r="X59" s="1"/>
      <c r="Y59" s="84"/>
    </row>
    <row r="60">
      <c r="A60" s="84"/>
      <c r="B60" s="1"/>
      <c r="C60" s="1"/>
      <c r="D60" s="67">
        <v>5.0</v>
      </c>
      <c r="E60" s="61">
        <f t="shared" si="29"/>
        <v>420</v>
      </c>
      <c r="F60" s="61">
        <v>0.0</v>
      </c>
      <c r="G60" s="61"/>
      <c r="H60" s="61"/>
      <c r="I60" s="61">
        <v>0.0</v>
      </c>
      <c r="J60" s="61">
        <f t="shared" si="22"/>
        <v>96</v>
      </c>
      <c r="K60" s="86"/>
      <c r="L60" s="86">
        <f t="shared" si="23"/>
        <v>0</v>
      </c>
      <c r="M60" s="86"/>
      <c r="N60" s="86"/>
      <c r="O60" s="86">
        <f t="shared" si="27"/>
        <v>2483.008754</v>
      </c>
      <c r="P60" s="87">
        <f t="shared" si="28"/>
        <v>2100</v>
      </c>
      <c r="Q60" s="87">
        <f t="shared" si="24"/>
        <v>383.0087538</v>
      </c>
      <c r="R60" s="87">
        <f t="shared" si="25"/>
        <v>57.45131307</v>
      </c>
      <c r="S60" s="1"/>
      <c r="T60" s="1"/>
      <c r="U60" s="1"/>
      <c r="V60" s="1"/>
      <c r="W60" s="87">
        <f t="shared" si="26"/>
        <v>2425.557441</v>
      </c>
      <c r="X60" s="1"/>
      <c r="Y60" s="84"/>
    </row>
    <row r="61">
      <c r="A61" s="84"/>
      <c r="B61" s="1"/>
      <c r="C61" s="1"/>
      <c r="D61" s="67">
        <v>6.0</v>
      </c>
      <c r="E61" s="61">
        <f t="shared" si="29"/>
        <v>420</v>
      </c>
      <c r="F61" s="61">
        <v>0.0</v>
      </c>
      <c r="G61" s="61"/>
      <c r="H61" s="61"/>
      <c r="I61" s="61">
        <v>0.0</v>
      </c>
      <c r="J61" s="61">
        <f t="shared" si="22"/>
        <v>96</v>
      </c>
      <c r="K61" s="86"/>
      <c r="L61" s="86">
        <f t="shared" si="23"/>
        <v>0</v>
      </c>
      <c r="M61" s="86"/>
      <c r="N61" s="86"/>
      <c r="O61" s="86">
        <f t="shared" si="27"/>
        <v>3216.551331</v>
      </c>
      <c r="P61" s="87">
        <f t="shared" si="28"/>
        <v>2520</v>
      </c>
      <c r="Q61" s="87">
        <f t="shared" si="24"/>
        <v>696.551331</v>
      </c>
      <c r="R61" s="87">
        <f t="shared" si="25"/>
        <v>104.4826996</v>
      </c>
      <c r="S61" s="1"/>
      <c r="T61" s="1"/>
      <c r="U61" s="1"/>
      <c r="V61" s="1"/>
      <c r="W61" s="87">
        <f t="shared" si="26"/>
        <v>3112.068631</v>
      </c>
      <c r="X61" s="1"/>
      <c r="Y61" s="84"/>
    </row>
    <row r="62">
      <c r="A62" s="84"/>
      <c r="B62" s="1"/>
      <c r="C62" s="1"/>
      <c r="D62" s="67">
        <v>7.0</v>
      </c>
      <c r="E62" s="61">
        <f t="shared" si="29"/>
        <v>420</v>
      </c>
      <c r="F62" s="61">
        <v>0.0</v>
      </c>
      <c r="G62" s="61"/>
      <c r="H62" s="61"/>
      <c r="I62" s="61">
        <v>0.0</v>
      </c>
      <c r="J62" s="61">
        <f t="shared" si="22"/>
        <v>96</v>
      </c>
      <c r="K62" s="86"/>
      <c r="L62" s="86">
        <f t="shared" si="23"/>
        <v>0</v>
      </c>
      <c r="M62" s="86"/>
      <c r="N62" s="86"/>
      <c r="O62" s="86">
        <f t="shared" si="27"/>
        <v>4057.11777</v>
      </c>
      <c r="P62" s="87">
        <f t="shared" si="28"/>
        <v>2940</v>
      </c>
      <c r="Q62" s="87">
        <f t="shared" si="24"/>
        <v>1117.11777</v>
      </c>
      <c r="R62" s="87">
        <f t="shared" si="25"/>
        <v>167.5676655</v>
      </c>
      <c r="S62" s="1"/>
      <c r="T62" s="1"/>
      <c r="U62" s="1"/>
      <c r="V62" s="1"/>
      <c r="W62" s="87">
        <f t="shared" si="26"/>
        <v>3889.550105</v>
      </c>
      <c r="X62" s="1"/>
      <c r="Y62" s="84"/>
    </row>
    <row r="63">
      <c r="A63" s="84"/>
      <c r="B63" s="1"/>
      <c r="C63" s="1"/>
      <c r="D63" s="67">
        <v>8.0</v>
      </c>
      <c r="E63" s="61">
        <f t="shared" si="29"/>
        <v>420</v>
      </c>
      <c r="F63" s="61">
        <v>0.0</v>
      </c>
      <c r="G63" s="61"/>
      <c r="H63" s="61"/>
      <c r="I63" s="61">
        <v>0.0</v>
      </c>
      <c r="J63" s="61">
        <f t="shared" si="22"/>
        <v>96</v>
      </c>
      <c r="K63" s="86"/>
      <c r="L63" s="86">
        <f t="shared" si="23"/>
        <v>0</v>
      </c>
      <c r="M63" s="86"/>
      <c r="N63" s="86"/>
      <c r="O63" s="86">
        <f t="shared" si="27"/>
        <v>5020.322853</v>
      </c>
      <c r="P63" s="87">
        <f t="shared" si="28"/>
        <v>3360</v>
      </c>
      <c r="Q63" s="87">
        <f t="shared" si="24"/>
        <v>1660.322853</v>
      </c>
      <c r="R63" s="87">
        <f t="shared" si="25"/>
        <v>249.0484279</v>
      </c>
      <c r="S63" s="1"/>
      <c r="T63" s="1"/>
      <c r="U63" s="1"/>
      <c r="V63" s="1"/>
      <c r="W63" s="87">
        <f t="shared" si="26"/>
        <v>4771.274425</v>
      </c>
      <c r="X63" s="1"/>
      <c r="Y63" s="84"/>
    </row>
    <row r="64">
      <c r="A64" s="84"/>
      <c r="B64" s="1"/>
      <c r="C64" s="1"/>
      <c r="D64" s="67">
        <v>9.0</v>
      </c>
      <c r="E64" s="61">
        <f t="shared" si="29"/>
        <v>420</v>
      </c>
      <c r="F64" s="61">
        <v>0.0</v>
      </c>
      <c r="G64" s="61"/>
      <c r="H64" s="61"/>
      <c r="I64" s="61">
        <v>0.0</v>
      </c>
      <c r="J64" s="61">
        <f t="shared" si="22"/>
        <v>96</v>
      </c>
      <c r="K64" s="86"/>
      <c r="L64" s="86">
        <f t="shared" si="23"/>
        <v>0</v>
      </c>
      <c r="M64" s="86"/>
      <c r="N64" s="86"/>
      <c r="O64" s="86">
        <f t="shared" si="27"/>
        <v>6124.059557</v>
      </c>
      <c r="P64" s="87">
        <f t="shared" si="28"/>
        <v>3780</v>
      </c>
      <c r="Q64" s="87">
        <f t="shared" si="24"/>
        <v>2344.059557</v>
      </c>
      <c r="R64" s="87">
        <f t="shared" si="25"/>
        <v>351.6089336</v>
      </c>
      <c r="S64" s="1"/>
      <c r="T64" s="1"/>
      <c r="U64" s="1"/>
      <c r="V64" s="1"/>
      <c r="W64" s="87">
        <f t="shared" si="26"/>
        <v>5772.450623</v>
      </c>
      <c r="X64" s="1"/>
      <c r="Y64" s="84"/>
    </row>
    <row r="65">
      <c r="A65" s="84"/>
      <c r="B65" s="1"/>
      <c r="C65" s="1"/>
      <c r="D65" s="67">
        <v>10.0</v>
      </c>
      <c r="E65" s="61">
        <f t="shared" si="29"/>
        <v>420</v>
      </c>
      <c r="F65" s="61">
        <v>0.0</v>
      </c>
      <c r="G65" s="61"/>
      <c r="H65" s="61"/>
      <c r="I65" s="61">
        <v>0.0</v>
      </c>
      <c r="J65" s="61">
        <f t="shared" si="22"/>
        <v>96</v>
      </c>
      <c r="K65" s="86"/>
      <c r="L65" s="86">
        <f t="shared" si="23"/>
        <v>0</v>
      </c>
      <c r="M65" s="86"/>
      <c r="N65" s="86"/>
      <c r="O65" s="86">
        <f t="shared" si="27"/>
        <v>7388.831446</v>
      </c>
      <c r="P65" s="87">
        <f t="shared" si="28"/>
        <v>4200</v>
      </c>
      <c r="Q65" s="87">
        <f t="shared" si="24"/>
        <v>3188.831446</v>
      </c>
      <c r="R65" s="87">
        <f t="shared" si="25"/>
        <v>478.324717</v>
      </c>
      <c r="S65" s="1"/>
      <c r="T65" s="1"/>
      <c r="U65" s="1"/>
      <c r="V65" s="1"/>
      <c r="W65" s="87">
        <f t="shared" si="26"/>
        <v>6910.506729</v>
      </c>
      <c r="X65" s="1"/>
      <c r="Y65" s="84"/>
    </row>
    <row r="66">
      <c r="A66" s="84"/>
      <c r="B66" s="1"/>
      <c r="C66" s="1"/>
      <c r="D66" s="67">
        <v>11.0</v>
      </c>
      <c r="E66" s="61">
        <f t="shared" si="29"/>
        <v>420</v>
      </c>
      <c r="F66" s="61">
        <v>0.0</v>
      </c>
      <c r="G66" s="61"/>
      <c r="H66" s="61"/>
      <c r="I66" s="61">
        <v>0.0</v>
      </c>
      <c r="J66" s="61">
        <f t="shared" si="22"/>
        <v>96</v>
      </c>
      <c r="K66" s="86"/>
      <c r="L66" s="86">
        <f t="shared" si="23"/>
        <v>0</v>
      </c>
      <c r="M66" s="86"/>
      <c r="N66" s="86"/>
      <c r="O66" s="86">
        <f t="shared" si="27"/>
        <v>8838.133554</v>
      </c>
      <c r="P66" s="87">
        <f t="shared" si="28"/>
        <v>4620</v>
      </c>
      <c r="Q66" s="87">
        <f t="shared" si="24"/>
        <v>4218.133554</v>
      </c>
      <c r="R66" s="87">
        <f t="shared" si="25"/>
        <v>632.7200332</v>
      </c>
      <c r="S66" s="1"/>
      <c r="T66" s="1"/>
      <c r="U66" s="1"/>
      <c r="V66" s="1"/>
      <c r="W66" s="87">
        <f t="shared" si="26"/>
        <v>8205.413521</v>
      </c>
      <c r="X66" s="1"/>
      <c r="Y66" s="84"/>
    </row>
    <row r="67">
      <c r="A67" s="84"/>
      <c r="B67" s="1"/>
      <c r="C67" s="1"/>
      <c r="D67" s="67">
        <v>12.0</v>
      </c>
      <c r="E67" s="61">
        <f t="shared" si="29"/>
        <v>420</v>
      </c>
      <c r="F67" s="61">
        <v>0.0</v>
      </c>
      <c r="G67" s="61"/>
      <c r="H67" s="61"/>
      <c r="I67" s="61">
        <v>0.0</v>
      </c>
      <c r="J67" s="61">
        <f t="shared" si="22"/>
        <v>96</v>
      </c>
      <c r="K67" s="86"/>
      <c r="L67" s="86">
        <f t="shared" si="23"/>
        <v>0</v>
      </c>
      <c r="M67" s="86"/>
      <c r="N67" s="86"/>
      <c r="O67" s="86">
        <f t="shared" si="27"/>
        <v>10498.88884</v>
      </c>
      <c r="P67" s="87">
        <f t="shared" si="28"/>
        <v>5040</v>
      </c>
      <c r="Q67" s="87">
        <f t="shared" si="24"/>
        <v>5458.88884</v>
      </c>
      <c r="R67" s="87">
        <f t="shared" si="25"/>
        <v>818.833326</v>
      </c>
      <c r="S67" s="1"/>
      <c r="T67" s="1"/>
      <c r="U67" s="1"/>
      <c r="V67" s="1"/>
      <c r="W67" s="87">
        <f t="shared" si="26"/>
        <v>9680.055514</v>
      </c>
      <c r="X67" s="1"/>
      <c r="Y67" s="84"/>
    </row>
    <row r="68">
      <c r="A68" s="84"/>
      <c r="B68" s="1"/>
      <c r="C68" s="1"/>
      <c r="D68" s="67">
        <v>13.0</v>
      </c>
      <c r="E68" s="61">
        <f t="shared" si="29"/>
        <v>420</v>
      </c>
      <c r="F68" s="61">
        <v>0.0</v>
      </c>
      <c r="G68" s="61"/>
      <c r="H68" s="61"/>
      <c r="I68" s="61">
        <v>0.0</v>
      </c>
      <c r="J68" s="61">
        <f t="shared" si="22"/>
        <v>96</v>
      </c>
      <c r="K68" s="86"/>
      <c r="L68" s="86">
        <f t="shared" si="23"/>
        <v>0</v>
      </c>
      <c r="M68" s="86"/>
      <c r="N68" s="86"/>
      <c r="O68" s="86">
        <f t="shared" si="27"/>
        <v>12401.94832</v>
      </c>
      <c r="P68" s="87">
        <f t="shared" si="28"/>
        <v>5460</v>
      </c>
      <c r="Q68" s="87">
        <f t="shared" si="24"/>
        <v>6941.948322</v>
      </c>
      <c r="R68" s="87">
        <f t="shared" si="25"/>
        <v>1041.292248</v>
      </c>
      <c r="S68" s="1"/>
      <c r="T68" s="1"/>
      <c r="U68" s="1"/>
      <c r="V68" s="1"/>
      <c r="W68" s="87">
        <f t="shared" si="26"/>
        <v>11360.65607</v>
      </c>
      <c r="X68" s="1"/>
      <c r="Y68" s="84"/>
    </row>
    <row r="69">
      <c r="A69" s="84"/>
      <c r="B69" s="1"/>
      <c r="C69" s="1"/>
      <c r="D69" s="67">
        <v>14.0</v>
      </c>
      <c r="E69" s="61">
        <f t="shared" si="29"/>
        <v>420</v>
      </c>
      <c r="F69" s="61">
        <v>0.0</v>
      </c>
      <c r="G69" s="61"/>
      <c r="H69" s="61"/>
      <c r="I69" s="61">
        <v>0.0</v>
      </c>
      <c r="J69" s="61">
        <f t="shared" si="22"/>
        <v>96</v>
      </c>
      <c r="K69" s="86"/>
      <c r="L69" s="86">
        <f t="shared" si="23"/>
        <v>0</v>
      </c>
      <c r="M69" s="86"/>
      <c r="N69" s="86"/>
      <c r="O69" s="86">
        <f t="shared" si="27"/>
        <v>14582.66418</v>
      </c>
      <c r="P69" s="87">
        <f t="shared" si="28"/>
        <v>5880</v>
      </c>
      <c r="Q69" s="87">
        <f t="shared" si="24"/>
        <v>8702.664182</v>
      </c>
      <c r="R69" s="87">
        <f t="shared" si="25"/>
        <v>1305.399627</v>
      </c>
      <c r="S69" s="1"/>
      <c r="T69" s="1"/>
      <c r="U69" s="1"/>
      <c r="V69" s="1"/>
      <c r="W69" s="87">
        <f t="shared" si="26"/>
        <v>13277.26455</v>
      </c>
      <c r="X69" s="1"/>
      <c r="Y69" s="84"/>
    </row>
    <row r="70">
      <c r="A70" s="84"/>
      <c r="B70" s="1"/>
      <c r="C70" s="1"/>
      <c r="D70" s="67">
        <v>15.0</v>
      </c>
      <c r="E70" s="61">
        <f t="shared" si="29"/>
        <v>420</v>
      </c>
      <c r="F70" s="61">
        <v>0.0</v>
      </c>
      <c r="G70" s="61"/>
      <c r="H70" s="61"/>
      <c r="I70" s="61">
        <v>0.0</v>
      </c>
      <c r="J70" s="61">
        <f t="shared" si="22"/>
        <v>96</v>
      </c>
      <c r="K70" s="86"/>
      <c r="L70" s="86">
        <f t="shared" si="23"/>
        <v>0</v>
      </c>
      <c r="M70" s="86"/>
      <c r="N70" s="86"/>
      <c r="O70" s="86">
        <f t="shared" si="27"/>
        <v>17081.54649</v>
      </c>
      <c r="P70" s="87">
        <f t="shared" si="28"/>
        <v>6300</v>
      </c>
      <c r="Q70" s="86">
        <f t="shared" si="24"/>
        <v>10781.54649</v>
      </c>
      <c r="R70" s="87">
        <f t="shared" si="25"/>
        <v>1617.231973</v>
      </c>
      <c r="S70" s="1"/>
      <c r="T70" s="1"/>
      <c r="U70" s="1"/>
      <c r="V70" s="1"/>
      <c r="W70" s="87">
        <f t="shared" si="26"/>
        <v>15464.31451</v>
      </c>
      <c r="X70" s="1"/>
      <c r="Y70" s="84"/>
    </row>
    <row r="71">
      <c r="A71" s="84"/>
      <c r="B71" s="1"/>
      <c r="C71" s="1"/>
      <c r="D71" s="67">
        <v>16.0</v>
      </c>
      <c r="E71" s="61">
        <f t="shared" si="29"/>
        <v>420</v>
      </c>
      <c r="F71" s="61">
        <v>0.0</v>
      </c>
      <c r="G71" s="61"/>
      <c r="H71" s="61"/>
      <c r="I71" s="61">
        <v>0.0</v>
      </c>
      <c r="J71" s="61">
        <f t="shared" si="22"/>
        <v>96</v>
      </c>
      <c r="K71" s="86"/>
      <c r="L71" s="86">
        <f t="shared" si="23"/>
        <v>0</v>
      </c>
      <c r="M71" s="86"/>
      <c r="N71" s="86"/>
      <c r="O71" s="86">
        <f t="shared" si="27"/>
        <v>19945.01572</v>
      </c>
      <c r="P71" s="87">
        <f t="shared" si="28"/>
        <v>6720</v>
      </c>
      <c r="Q71" s="86">
        <f t="shared" si="24"/>
        <v>13225.01572</v>
      </c>
      <c r="R71" s="87">
        <f t="shared" si="25"/>
        <v>1983.752358</v>
      </c>
      <c r="S71" s="1"/>
      <c r="T71" s="1"/>
      <c r="U71" s="1"/>
      <c r="V71" s="1"/>
      <c r="W71" s="87">
        <f t="shared" si="26"/>
        <v>17961.26336</v>
      </c>
      <c r="X71" s="1"/>
      <c r="Y71" s="84"/>
    </row>
    <row r="72">
      <c r="A72" s="84"/>
      <c r="B72" s="1"/>
      <c r="C72" s="1"/>
      <c r="D72" s="67">
        <v>17.0</v>
      </c>
      <c r="E72" s="61">
        <f t="shared" si="29"/>
        <v>420</v>
      </c>
      <c r="F72" s="61">
        <v>0.0</v>
      </c>
      <c r="G72" s="61"/>
      <c r="H72" s="61"/>
      <c r="I72" s="61">
        <v>0.0</v>
      </c>
      <c r="J72" s="61">
        <f t="shared" si="22"/>
        <v>96</v>
      </c>
      <c r="K72" s="86"/>
      <c r="L72" s="86">
        <f t="shared" si="23"/>
        <v>0</v>
      </c>
      <c r="M72" s="86"/>
      <c r="N72" s="86"/>
      <c r="O72" s="86">
        <f t="shared" si="27"/>
        <v>23226.26511</v>
      </c>
      <c r="P72" s="87">
        <f t="shared" si="28"/>
        <v>7140</v>
      </c>
      <c r="Q72" s="86">
        <f t="shared" si="24"/>
        <v>16086.26511</v>
      </c>
      <c r="R72" s="87">
        <f t="shared" si="25"/>
        <v>2412.939767</v>
      </c>
      <c r="S72" s="1"/>
      <c r="T72" s="1"/>
      <c r="U72" s="1"/>
      <c r="V72" s="1"/>
      <c r="W72" s="87">
        <f t="shared" si="26"/>
        <v>20813.32534</v>
      </c>
      <c r="X72" s="1"/>
      <c r="Y72" s="84"/>
    </row>
    <row r="73">
      <c r="A73" s="84"/>
      <c r="B73" s="1"/>
      <c r="C73" s="1"/>
      <c r="D73" s="67">
        <v>18.0</v>
      </c>
      <c r="E73" s="61">
        <f t="shared" si="29"/>
        <v>420</v>
      </c>
      <c r="F73" s="61">
        <v>0.0</v>
      </c>
      <c r="G73" s="61"/>
      <c r="H73" s="61"/>
      <c r="I73" s="61">
        <v>0.0</v>
      </c>
      <c r="J73" s="61">
        <f t="shared" si="22"/>
        <v>96</v>
      </c>
      <c r="K73" s="86"/>
      <c r="L73" s="86">
        <f t="shared" si="23"/>
        <v>0</v>
      </c>
      <c r="M73" s="86"/>
      <c r="N73" s="86"/>
      <c r="O73" s="86">
        <f t="shared" si="27"/>
        <v>26986.24879</v>
      </c>
      <c r="P73" s="87">
        <f t="shared" si="28"/>
        <v>7560</v>
      </c>
      <c r="Q73" s="86">
        <f t="shared" si="24"/>
        <v>19426.24879</v>
      </c>
      <c r="R73" s="87">
        <f t="shared" si="25"/>
        <v>2913.937319</v>
      </c>
      <c r="S73" s="1"/>
      <c r="T73" s="1"/>
      <c r="U73" s="1"/>
      <c r="V73" s="1"/>
      <c r="W73" s="87">
        <f t="shared" si="26"/>
        <v>24072.31147</v>
      </c>
      <c r="X73" s="1"/>
      <c r="Y73" s="84"/>
    </row>
    <row r="74">
      <c r="A74" s="84"/>
      <c r="B74" s="1"/>
      <c r="C74" s="1"/>
      <c r="D74" s="67">
        <v>19.0</v>
      </c>
      <c r="E74" s="61">
        <f t="shared" si="29"/>
        <v>420</v>
      </c>
      <c r="F74" s="61">
        <v>0.0</v>
      </c>
      <c r="G74" s="61"/>
      <c r="H74" s="61"/>
      <c r="I74" s="61">
        <v>0.0</v>
      </c>
      <c r="J74" s="61">
        <f t="shared" si="22"/>
        <v>96</v>
      </c>
      <c r="K74" s="86"/>
      <c r="L74" s="86">
        <f t="shared" si="23"/>
        <v>0</v>
      </c>
      <c r="M74" s="86"/>
      <c r="N74" s="86"/>
      <c r="O74" s="86">
        <f t="shared" si="27"/>
        <v>31294.81409</v>
      </c>
      <c r="P74" s="87">
        <f t="shared" si="28"/>
        <v>7980</v>
      </c>
      <c r="Q74" s="86">
        <f t="shared" si="24"/>
        <v>23314.81409</v>
      </c>
      <c r="R74" s="87">
        <f t="shared" si="25"/>
        <v>3497.222114</v>
      </c>
      <c r="S74" s="1"/>
      <c r="T74" s="1"/>
      <c r="U74" s="1"/>
      <c r="V74" s="1"/>
      <c r="W74" s="87">
        <f t="shared" si="26"/>
        <v>27797.59198</v>
      </c>
      <c r="X74" s="1"/>
      <c r="Y74" s="84"/>
    </row>
    <row r="75">
      <c r="A75" s="84"/>
      <c r="B75" s="1"/>
      <c r="C75" s="1"/>
      <c r="D75" s="67">
        <v>20.0</v>
      </c>
      <c r="E75" s="61">
        <f t="shared" si="29"/>
        <v>420</v>
      </c>
      <c r="F75" s="61">
        <v>0.0</v>
      </c>
      <c r="G75" s="61"/>
      <c r="H75" s="61"/>
      <c r="I75" s="61">
        <v>0.0</v>
      </c>
      <c r="J75" s="61">
        <f t="shared" si="22"/>
        <v>96</v>
      </c>
      <c r="K75" s="86"/>
      <c r="L75" s="86">
        <f t="shared" si="23"/>
        <v>0</v>
      </c>
      <c r="M75" s="86"/>
      <c r="N75" s="86"/>
      <c r="O75" s="86">
        <f t="shared" si="27"/>
        <v>36231.99907</v>
      </c>
      <c r="P75" s="87">
        <f t="shared" si="28"/>
        <v>8400</v>
      </c>
      <c r="Q75" s="86">
        <f t="shared" si="24"/>
        <v>27831.99907</v>
      </c>
      <c r="R75" s="87">
        <f t="shared" si="25"/>
        <v>4174.79986</v>
      </c>
      <c r="S75" s="1"/>
      <c r="T75" s="1"/>
      <c r="U75" s="1"/>
      <c r="V75" s="1"/>
      <c r="W75" s="87">
        <f t="shared" si="26"/>
        <v>32057.19921</v>
      </c>
      <c r="X75" s="1"/>
      <c r="Y75" s="84"/>
    </row>
    <row r="76">
      <c r="A76" s="84"/>
      <c r="B76" s="1"/>
      <c r="C76" s="1"/>
      <c r="D76" s="67">
        <v>21.0</v>
      </c>
      <c r="E76" s="61">
        <f t="shared" si="29"/>
        <v>420</v>
      </c>
      <c r="F76" s="61">
        <v>0.0</v>
      </c>
      <c r="G76" s="61"/>
      <c r="H76" s="61"/>
      <c r="I76" s="61">
        <v>0.0</v>
      </c>
      <c r="J76" s="61">
        <f t="shared" si="22"/>
        <v>96</v>
      </c>
      <c r="K76" s="86"/>
      <c r="L76" s="86">
        <f t="shared" si="23"/>
        <v>0</v>
      </c>
      <c r="M76" s="86"/>
      <c r="N76" s="86"/>
      <c r="O76" s="86">
        <f t="shared" si="27"/>
        <v>41889.51933</v>
      </c>
      <c r="P76" s="87">
        <f t="shared" si="28"/>
        <v>8820</v>
      </c>
      <c r="Q76" s="86">
        <f t="shared" si="24"/>
        <v>33069.51933</v>
      </c>
      <c r="R76" s="87">
        <f t="shared" si="25"/>
        <v>4960.427899</v>
      </c>
      <c r="S76" s="1"/>
      <c r="T76" s="1"/>
      <c r="U76" s="1"/>
      <c r="V76" s="1"/>
      <c r="W76" s="87">
        <f t="shared" si="26"/>
        <v>36929.09143</v>
      </c>
      <c r="X76" s="1"/>
      <c r="Y76" s="84"/>
    </row>
    <row r="77">
      <c r="A77" s="84"/>
      <c r="B77" s="1"/>
      <c r="C77" s="1"/>
      <c r="D77" s="67">
        <v>22.0</v>
      </c>
      <c r="E77" s="61">
        <f t="shared" si="29"/>
        <v>420</v>
      </c>
      <c r="F77" s="61">
        <v>0.0</v>
      </c>
      <c r="G77" s="61"/>
      <c r="H77" s="61"/>
      <c r="I77" s="61">
        <v>0.0</v>
      </c>
      <c r="J77" s="61">
        <f t="shared" si="22"/>
        <v>96</v>
      </c>
      <c r="K77" s="86"/>
      <c r="L77" s="86">
        <f t="shared" si="23"/>
        <v>0</v>
      </c>
      <c r="M77" s="86"/>
      <c r="N77" s="86"/>
      <c r="O77" s="86">
        <f t="shared" si="27"/>
        <v>48372.4718</v>
      </c>
      <c r="P77" s="87">
        <f t="shared" si="28"/>
        <v>9240</v>
      </c>
      <c r="Q77" s="86">
        <f t="shared" si="24"/>
        <v>39132.4718</v>
      </c>
      <c r="R77" s="87">
        <f t="shared" si="25"/>
        <v>5869.87077</v>
      </c>
      <c r="S77" s="1"/>
      <c r="T77" s="1"/>
      <c r="U77" s="1"/>
      <c r="V77" s="1"/>
      <c r="W77" s="87">
        <f t="shared" si="26"/>
        <v>42502.60103</v>
      </c>
      <c r="X77" s="1"/>
      <c r="Y77" s="84"/>
    </row>
    <row r="78">
      <c r="A78" s="84"/>
      <c r="B78" s="1"/>
      <c r="C78" s="1"/>
      <c r="D78" s="67">
        <v>23.0</v>
      </c>
      <c r="E78" s="61">
        <f t="shared" si="29"/>
        <v>420</v>
      </c>
      <c r="F78" s="61">
        <v>0.0</v>
      </c>
      <c r="G78" s="61"/>
      <c r="H78" s="61"/>
      <c r="I78" s="61">
        <v>0.0</v>
      </c>
      <c r="J78" s="61">
        <f t="shared" si="22"/>
        <v>96</v>
      </c>
      <c r="K78" s="86"/>
      <c r="L78" s="86">
        <f t="shared" si="23"/>
        <v>0</v>
      </c>
      <c r="M78" s="86"/>
      <c r="N78" s="86"/>
      <c r="O78" s="86">
        <f t="shared" si="27"/>
        <v>55801.28704</v>
      </c>
      <c r="P78" s="87">
        <f t="shared" si="28"/>
        <v>9660</v>
      </c>
      <c r="Q78" s="86">
        <f t="shared" si="24"/>
        <v>46141.28704</v>
      </c>
      <c r="R78" s="87">
        <f t="shared" si="25"/>
        <v>6921.193055</v>
      </c>
      <c r="S78" s="1"/>
      <c r="T78" s="1"/>
      <c r="U78" s="1"/>
      <c r="V78" s="1"/>
      <c r="W78" s="87">
        <f t="shared" si="26"/>
        <v>48880.09398</v>
      </c>
      <c r="X78" s="1"/>
      <c r="Y78" s="84"/>
    </row>
    <row r="79">
      <c r="A79" s="84"/>
      <c r="B79" s="1"/>
      <c r="C79" s="1"/>
      <c r="D79" s="67">
        <v>24.0</v>
      </c>
      <c r="E79" s="61">
        <f t="shared" si="29"/>
        <v>420</v>
      </c>
      <c r="F79" s="61">
        <v>0.0</v>
      </c>
      <c r="G79" s="61"/>
      <c r="H79" s="61"/>
      <c r="I79" s="61">
        <v>0.0</v>
      </c>
      <c r="J79" s="61">
        <f t="shared" si="22"/>
        <v>96</v>
      </c>
      <c r="K79" s="86"/>
      <c r="L79" s="86">
        <f t="shared" si="23"/>
        <v>0</v>
      </c>
      <c r="M79" s="86"/>
      <c r="N79" s="86"/>
      <c r="O79" s="86">
        <f t="shared" si="27"/>
        <v>64313.96641</v>
      </c>
      <c r="P79" s="87">
        <f t="shared" si="28"/>
        <v>10080</v>
      </c>
      <c r="Q79" s="86">
        <f t="shared" si="24"/>
        <v>54233.96641</v>
      </c>
      <c r="R79" s="87">
        <f t="shared" si="25"/>
        <v>8135.094962</v>
      </c>
      <c r="S79" s="1"/>
      <c r="T79" s="1"/>
      <c r="U79" s="1"/>
      <c r="V79" s="1"/>
      <c r="W79" s="87">
        <f t="shared" si="26"/>
        <v>56178.87145</v>
      </c>
      <c r="X79" s="1"/>
      <c r="Y79" s="84"/>
    </row>
    <row r="80">
      <c r="A80" s="84"/>
      <c r="B80" s="1"/>
      <c r="C80" s="1"/>
      <c r="D80" s="67">
        <v>25.0</v>
      </c>
      <c r="E80" s="61">
        <f t="shared" si="29"/>
        <v>420</v>
      </c>
      <c r="F80" s="61">
        <v>0.0</v>
      </c>
      <c r="G80" s="61"/>
      <c r="H80" s="61"/>
      <c r="I80" s="61">
        <v>0.0</v>
      </c>
      <c r="J80" s="61">
        <f t="shared" si="22"/>
        <v>96</v>
      </c>
      <c r="K80" s="86"/>
      <c r="L80" s="86">
        <f t="shared" si="23"/>
        <v>0</v>
      </c>
      <c r="M80" s="86"/>
      <c r="N80" s="86"/>
      <c r="O80" s="86">
        <f t="shared" si="27"/>
        <v>74068.64571</v>
      </c>
      <c r="P80" s="87">
        <f t="shared" si="28"/>
        <v>10500</v>
      </c>
      <c r="Q80" s="86">
        <f t="shared" si="24"/>
        <v>63568.64571</v>
      </c>
      <c r="R80" s="87">
        <f t="shared" si="25"/>
        <v>9535.296857</v>
      </c>
      <c r="S80" s="1"/>
      <c r="T80" s="1"/>
      <c r="U80" s="1"/>
      <c r="V80" s="1"/>
      <c r="W80" s="87">
        <f t="shared" si="26"/>
        <v>64533.34886</v>
      </c>
      <c r="X80" s="1"/>
      <c r="Y80" s="84"/>
    </row>
    <row r="81">
      <c r="A81" s="84"/>
      <c r="B81" s="1"/>
      <c r="C81" s="1"/>
      <c r="D81" s="67">
        <v>26.0</v>
      </c>
      <c r="E81" s="61">
        <f t="shared" si="29"/>
        <v>420</v>
      </c>
      <c r="F81" s="61">
        <v>0.0</v>
      </c>
      <c r="G81" s="61"/>
      <c r="H81" s="61"/>
      <c r="I81" s="61">
        <v>0.0</v>
      </c>
      <c r="J81" s="61">
        <f t="shared" si="22"/>
        <v>96</v>
      </c>
      <c r="K81" s="86"/>
      <c r="L81" s="86">
        <f t="shared" si="23"/>
        <v>0</v>
      </c>
      <c r="M81" s="86"/>
      <c r="N81" s="86"/>
      <c r="O81" s="86">
        <f t="shared" si="27"/>
        <v>85246.53272</v>
      </c>
      <c r="P81" s="87">
        <f t="shared" si="28"/>
        <v>10920</v>
      </c>
      <c r="Q81" s="86">
        <f t="shared" si="24"/>
        <v>74326.53272</v>
      </c>
      <c r="R81" s="87">
        <f t="shared" si="25"/>
        <v>11148.97991</v>
      </c>
      <c r="S81" s="1"/>
      <c r="T81" s="1"/>
      <c r="U81" s="1"/>
      <c r="V81" s="1"/>
      <c r="W81" s="87">
        <f t="shared" si="26"/>
        <v>74097.55281</v>
      </c>
      <c r="X81" s="1"/>
      <c r="Y81" s="84"/>
    </row>
    <row r="82">
      <c r="A82" s="84"/>
      <c r="B82" s="1"/>
      <c r="C82" s="1"/>
      <c r="D82" s="67">
        <v>27.0</v>
      </c>
      <c r="E82" s="61">
        <f t="shared" si="29"/>
        <v>420</v>
      </c>
      <c r="F82" s="61">
        <v>0.0</v>
      </c>
      <c r="G82" s="61"/>
      <c r="H82" s="61"/>
      <c r="I82" s="61">
        <v>0.0</v>
      </c>
      <c r="J82" s="61">
        <f t="shared" si="22"/>
        <v>96</v>
      </c>
      <c r="K82" s="86"/>
      <c r="L82" s="86">
        <f t="shared" si="23"/>
        <v>0</v>
      </c>
      <c r="M82" s="86"/>
      <c r="N82" s="86"/>
      <c r="O82" s="86">
        <f t="shared" si="27"/>
        <v>98055.27345</v>
      </c>
      <c r="P82" s="87">
        <f t="shared" si="28"/>
        <v>11340</v>
      </c>
      <c r="Q82" s="86">
        <f t="shared" si="24"/>
        <v>86715.27345</v>
      </c>
      <c r="R82" s="87">
        <f t="shared" si="25"/>
        <v>13007.29102</v>
      </c>
      <c r="S82" s="1"/>
      <c r="T82" s="1"/>
      <c r="U82" s="1"/>
      <c r="V82" s="1"/>
      <c r="W82" s="87">
        <f t="shared" si="26"/>
        <v>85047.98243</v>
      </c>
      <c r="X82" s="1"/>
      <c r="Y82" s="84"/>
    </row>
    <row r="83">
      <c r="A83" s="84"/>
      <c r="B83" s="1"/>
      <c r="C83" s="1"/>
      <c r="D83" s="67">
        <v>28.0</v>
      </c>
      <c r="E83" s="61">
        <f t="shared" si="29"/>
        <v>420</v>
      </c>
      <c r="F83" s="61">
        <v>0.0</v>
      </c>
      <c r="G83" s="61"/>
      <c r="H83" s="61"/>
      <c r="I83" s="61">
        <v>0.0</v>
      </c>
      <c r="J83" s="61">
        <f t="shared" si="22"/>
        <v>96</v>
      </c>
      <c r="K83" s="86"/>
      <c r="L83" s="86">
        <f t="shared" si="23"/>
        <v>0</v>
      </c>
      <c r="M83" s="86"/>
      <c r="N83" s="86"/>
      <c r="O83" s="86">
        <f t="shared" si="27"/>
        <v>112732.8094</v>
      </c>
      <c r="P83" s="87">
        <f t="shared" si="28"/>
        <v>11760</v>
      </c>
      <c r="Q83" s="86">
        <f t="shared" si="24"/>
        <v>100972.8094</v>
      </c>
      <c r="R83" s="87">
        <f t="shared" si="25"/>
        <v>15145.92142</v>
      </c>
      <c r="S83" s="1"/>
      <c r="T83" s="1"/>
      <c r="U83" s="1"/>
      <c r="V83" s="1"/>
      <c r="W83" s="87">
        <f t="shared" si="26"/>
        <v>97586.88803</v>
      </c>
      <c r="X83" s="1"/>
      <c r="Y83" s="84"/>
    </row>
    <row r="84">
      <c r="A84" s="84"/>
      <c r="B84" s="1"/>
      <c r="C84" s="1"/>
      <c r="D84" s="67">
        <v>29.0</v>
      </c>
      <c r="E84" s="61">
        <f t="shared" si="29"/>
        <v>420</v>
      </c>
      <c r="F84" s="61">
        <v>0.0</v>
      </c>
      <c r="G84" s="61"/>
      <c r="H84" s="61"/>
      <c r="I84" s="61">
        <v>0.0</v>
      </c>
      <c r="J84" s="61">
        <f t="shared" si="22"/>
        <v>96</v>
      </c>
      <c r="K84" s="86"/>
      <c r="L84" s="86">
        <f t="shared" si="23"/>
        <v>0</v>
      </c>
      <c r="M84" s="86"/>
      <c r="N84" s="86"/>
      <c r="O84" s="86">
        <f t="shared" si="27"/>
        <v>129551.7979</v>
      </c>
      <c r="P84" s="87">
        <f t="shared" si="28"/>
        <v>12180</v>
      </c>
      <c r="Q84" s="86">
        <f t="shared" si="24"/>
        <v>117371.7979</v>
      </c>
      <c r="R84" s="87">
        <f t="shared" si="25"/>
        <v>17605.76969</v>
      </c>
      <c r="S84" s="1"/>
      <c r="T84" s="1"/>
      <c r="U84" s="1"/>
      <c r="V84" s="1"/>
      <c r="W84" s="87">
        <f t="shared" si="26"/>
        <v>111946.0283</v>
      </c>
      <c r="X84" s="1"/>
      <c r="Y84" s="84"/>
    </row>
    <row r="85">
      <c r="A85" s="84"/>
      <c r="B85" s="1"/>
      <c r="C85" s="1"/>
      <c r="D85" s="67">
        <v>30.0</v>
      </c>
      <c r="E85" s="61">
        <f t="shared" si="29"/>
        <v>420</v>
      </c>
      <c r="F85" s="61">
        <v>0.0</v>
      </c>
      <c r="G85" s="61"/>
      <c r="H85" s="61"/>
      <c r="I85" s="61">
        <v>0.0</v>
      </c>
      <c r="J85" s="61">
        <f t="shared" si="22"/>
        <v>96</v>
      </c>
      <c r="K85" s="86"/>
      <c r="L85" s="86">
        <f t="shared" si="23"/>
        <v>0</v>
      </c>
      <c r="M85" s="86"/>
      <c r="N85" s="86"/>
      <c r="O85" s="86">
        <f t="shared" si="27"/>
        <v>148824.6769</v>
      </c>
      <c r="P85" s="87">
        <f t="shared" si="28"/>
        <v>12600</v>
      </c>
      <c r="Q85" s="86">
        <f t="shared" si="24"/>
        <v>136224.6769</v>
      </c>
      <c r="R85" s="87">
        <f t="shared" si="25"/>
        <v>20433.70153</v>
      </c>
      <c r="S85" s="1"/>
      <c r="T85" s="1"/>
      <c r="U85" s="1"/>
      <c r="V85" s="1"/>
      <c r="W85" s="87">
        <f t="shared" si="26"/>
        <v>128390.9753</v>
      </c>
      <c r="X85" s="1"/>
      <c r="Y85" s="84"/>
    </row>
    <row r="86">
      <c r="A86" s="84"/>
      <c r="B86" s="84"/>
      <c r="C86" s="84"/>
      <c r="D86" s="92"/>
      <c r="E86" s="84"/>
      <c r="F86" s="84"/>
      <c r="G86" s="84"/>
      <c r="H86" s="84"/>
      <c r="I86" s="84"/>
      <c r="J86" s="84"/>
      <c r="K86" s="84"/>
      <c r="L86" s="84"/>
      <c r="M86" s="84"/>
      <c r="N86" s="84"/>
      <c r="O86" s="84"/>
      <c r="P86" s="84"/>
      <c r="Q86" s="84"/>
      <c r="R86" s="84"/>
      <c r="S86" s="84"/>
      <c r="T86" s="84"/>
      <c r="U86" s="84"/>
      <c r="V86" s="84"/>
      <c r="W86" s="84"/>
      <c r="X86" s="84"/>
      <c r="Y86" s="84"/>
    </row>
    <row r="87">
      <c r="A87" s="1"/>
      <c r="B87" s="1"/>
      <c r="C87" s="1"/>
      <c r="D87" s="2"/>
      <c r="E87" s="1"/>
      <c r="F87" s="1"/>
      <c r="G87" s="1"/>
      <c r="H87" s="1"/>
      <c r="I87" s="1"/>
      <c r="J87" s="1"/>
      <c r="K87" s="1"/>
      <c r="L87" s="1"/>
      <c r="M87" s="1"/>
      <c r="N87" s="1"/>
      <c r="O87" s="1"/>
      <c r="P87" s="1"/>
      <c r="Q87" s="1"/>
      <c r="R87" s="1"/>
      <c r="S87" s="1"/>
      <c r="T87" s="1"/>
      <c r="U87" s="1"/>
      <c r="V87" s="1"/>
      <c r="W87" s="1"/>
      <c r="X87" s="1"/>
      <c r="Y87" s="1"/>
    </row>
  </sheetData>
  <mergeCells count="1">
    <mergeCell ref="D10:E14"/>
  </mergeCells>
  <drawing r:id="rId2"/>
  <legacyDrawing r:id="rId3"/>
</worksheet>
</file>