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ezultatai (1)" sheetId="2" r:id="rId5"/>
    <sheet name="jūsų prielaidos (1)" sheetId="3" r:id="rId6"/>
    <sheet name="detali informacija (1)" sheetId="4" r:id="rId7"/>
    <sheet name="mokesčiai" sheetId="5" r:id="rId8"/>
  </sheets>
</workbook>
</file>

<file path=xl/comments1.xml><?xml version="1.0" encoding="utf-8"?>
<comments xmlns="http://schemas.openxmlformats.org/spreadsheetml/2006/main">
  <authors>
    <author>Imported Author</author>
  </authors>
  <commentList>
    <comment ref="H3" authorId="0">
      <text>
        <r>
          <rPr>
            <sz val="11"/>
            <color indexed="8"/>
            <rFont val="Helvetica Neue"/>
          </rPr>
          <t>Imported Author:
Draudimo sutarties sudarymo išlaidos: komisinis
mokestis, sveikatos tikrinimo išlaidos, draudimo
sutarties vykdymo išlaidos, privalomi
atskaitymai Lietuvos bankui, draudimo įmokų
administravimo išlaidos</t>
        </r>
      </text>
    </comment>
    <comment ref="I3" authorId="0">
      <text>
        <r>
          <rPr>
            <sz val="11"/>
            <color indexed="8"/>
            <rFont val="Helvetica Neue"/>
          </rPr>
          <t>Imported Author:
Draudimo sutarties sudarymo išlaidos: komisinis
mokestis, sveikatos tikrinimo išlaidos, draudimo
sutarties vykdymo išlaidos, privalomi
atskaitymai Lietuvos bankui, draudimo įmokų
administravimo išlaidos</t>
        </r>
      </text>
    </comment>
    <comment ref="H6" authorId="0">
      <text>
        <r>
          <rPr>
            <sz val="11"/>
            <color indexed="8"/>
            <rFont val="Helvetica Neue"/>
          </rPr>
          <t>Imported Author:
https://www.compensalife.eu/pdf/LT/conditions/012-lt-2018-10-01.pdf
n – Draudimo laikotarpis pilnais kalendoriniais metais.
Jei Sutartis sudaroma trumpesniam nei 3 metų laikotarpiui, n reikšmė - 3;
Jei Sutartis sudaroma ilgesniam nei 20 metų laikotarpiui, n
reikšmė - 20.
2%*n (kai n = draudimo metu skaicius), bet jeigu sutartis 20 metų ir daugiau tuomet įmokos mokesčiai sudaro 40%</t>
        </r>
      </text>
    </comment>
    <comment ref="I6" authorId="0">
      <text>
        <r>
          <rPr>
            <sz val="11"/>
            <color indexed="8"/>
            <rFont val="Helvetica Neue"/>
          </rPr>
          <t>Imported Author:
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r>
      </text>
    </comment>
    <comment ref="J6" authorId="0">
      <text>
        <r>
          <rPr>
            <sz val="11"/>
            <color indexed="8"/>
            <rFont val="Helvetica Neue"/>
          </rPr>
          <t>Imported Author:
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r>
      </text>
    </comment>
    <comment ref="K6" authorId="0">
      <text>
        <r>
          <rPr>
            <sz val="11"/>
            <color indexed="8"/>
            <rFont val="Helvetica Neue"/>
          </rPr>
          <t>Imported Author:
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r>
      </text>
    </comment>
    <comment ref="F9" authorId="0">
      <text>
        <r>
          <rPr>
            <sz val="11"/>
            <color indexed="8"/>
            <rFont val="Helvetica Neue"/>
          </rPr>
          <t>Imported Author:
0.025%/mėn</t>
        </r>
      </text>
    </comment>
    <comment ref="G9" authorId="0">
      <text>
        <r>
          <rPr>
            <sz val="11"/>
            <color indexed="8"/>
            <rFont val="Helvetica Neue"/>
          </rPr>
          <t>Imported Author:
0.025%/mėn</t>
        </r>
      </text>
    </comment>
    <comment ref="H9" authorId="0">
      <text>
        <r>
          <rPr>
            <sz val="11"/>
            <color indexed="8"/>
            <rFont val="Helvetica Neue"/>
          </rPr>
          <t>Imported Author:
24 % nuo periodinių draudimo įmokų, nustatytų draudimo sutarties sudarymo metu. Taikomas pirmais,
antrais ir trečiais draudimo metais.</t>
        </r>
      </text>
    </comment>
    <comment ref="I9" authorId="0">
      <text>
        <r>
          <rPr>
            <sz val="11"/>
            <color indexed="8"/>
            <rFont val="Helvetica Neue"/>
          </rPr>
          <t>Imported Author:
24 % nuo periodinių draudimo įmokų, nustatytų draudimo sutarties sudarymo metu. Taikomas pirmais,
antrais ir trečiais draudimo metais.</t>
        </r>
      </text>
    </comment>
  </commentList>
</comments>
</file>

<file path=xl/sharedStrings.xml><?xml version="1.0" encoding="utf-8"?>
<sst xmlns="http://schemas.openxmlformats.org/spreadsheetml/2006/main" uniqueCount="105">
  <si>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</si>
  <si>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</si>
  <si>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</si>
  <si>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</si>
  <si>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rezultatai (1)</t>
  </si>
  <si>
    <t>Table 1</t>
  </si>
  <si>
    <t xml:space="preserve"> </t>
  </si>
  <si>
    <t>x pensijų bendrovė</t>
  </si>
  <si>
    <t>Compensa</t>
  </si>
  <si>
    <t>Ergo</t>
  </si>
  <si>
    <t>Luminor</t>
  </si>
  <si>
    <t>INVL</t>
  </si>
  <si>
    <t>SWEDBANK</t>
  </si>
  <si>
    <t>SEB</t>
  </si>
  <si>
    <t>ETF</t>
  </si>
  <si>
    <t>II pakopa</t>
  </si>
  <si>
    <t>Investicinis Gyvybės Draudimas (IGD)</t>
  </si>
  <si>
    <t>III pakopa</t>
  </si>
  <si>
    <t>Indeksiniai fondai (ETF)</t>
  </si>
  <si>
    <t>Rizikingas fondas X</t>
  </si>
  <si>
    <t>IGD. (COMPENSA - BNP Paribas US Growth)</t>
  </si>
  <si>
    <t>IGD. (ERGO - Pasaulio akcijų indeksas)</t>
  </si>
  <si>
    <t>III PAKOPA (Luminor: Tvari Ateitis Index)</t>
  </si>
  <si>
    <t>III PAKOPA (INVL Extremo III 16+)</t>
  </si>
  <si>
    <t>III PAKOPA (Swedbank pensijų fondas 100)</t>
  </si>
  <si>
    <t>III PAKOPA (SEB - "SEB Pensija 18+)</t>
  </si>
  <si>
    <t>ETF. (RUSG - Lyxor Russell 1000 Growth UCITS ETF - Acc)</t>
  </si>
  <si>
    <t>ETF. (EUNL - iShares Core MSCI World UCITS ETF USD (Acc))</t>
  </si>
  <si>
    <t>METAI</t>
  </si>
  <si>
    <t>jūsų prielaidos (1)</t>
  </si>
  <si>
    <t>Čia galite įrašyti savo skaičius, jog pamatyti tikslią informaciją skiltyje "rezultatai"</t>
  </si>
  <si>
    <t>mėnesinė išraiška</t>
  </si>
  <si>
    <t>Pastabos</t>
  </si>
  <si>
    <t>INVESTUOJAMA SUMA PER METUS</t>
  </si>
  <si>
    <t>Kai atlyginimas ant "popieriaus" yra 4167 eur ir kaupiama II pakopoje maksimaliai tai gaunasi, jog po 125 eur/mėn skiriama II pensijų pakopai. II pakopoje valstybė max skiria 1.5% nuo VDU, kas šiuo metu (2022 01 12) sudaro 21,59 EUR</t>
  </si>
  <si>
    <t>METINĖ GRĄŽA</t>
  </si>
  <si>
    <t>II PAKOPA (Įmonė X)</t>
  </si>
  <si>
    <t>EINAMASIS MOKESTIS (METINIAI %) (Nuo Sukauptos sumos dydžio priklausantys Mokesčiai)</t>
  </si>
  <si>
    <t>1. Valdymo mokestis. 
2. Depozitoriumo mokestis už depozitoriumo pagal sutartį suteiktas paslaugas.
3. Kiti mokesčiai: valiutų keitimo, pinigų pervedimo, atlyginimo tarpininkams už vertybinių popierių prekybą, audito ir kitos išlaidos.</t>
  </si>
  <si>
    <t>Administravimo mokesčiai, numatyti pensijų kaupimo bendrovių valdybos, stebėtojų tarybos ar administracijos vadovo sprendimais</t>
  </si>
  <si>
    <t>Maksimaliai gali būti 1%</t>
  </si>
  <si>
    <t>0,8 valdymo, 0,15 depozitoriumo, 0,3 kitos išlaidos</t>
  </si>
  <si>
    <t>Turto valdymo mokestis	0,75% (Mokestis taikomas nuo vidutinės metinės lėšų vertės)</t>
  </si>
  <si>
    <t>minimalus šio Mokesčio dydis yra 1,45 Eur per mėnesį.</t>
  </si>
  <si>
    <t>Komisiniai, depozitoriumo, valiutos keitimo mokesčius sumoka pats pirkėjas ir jie gali būti = 0, jeigu pasirinktas tinkamas brokeris</t>
  </si>
  <si>
    <t>TER mokestis (Trečiųjų šalių mokesčiai)</t>
  </si>
  <si>
    <t xml:space="preserve"> Mokesčiai, kurie nuskaičiuojami prieš skelbiant rezultatus nebus įtraukiami į šią skaičiuoklę. Tačiau į juos svarbu atkreipti dėmesį vien todėl, kad fondai kurie turi didesnius mokesčius dažniausiai ilguoju laikotarpiu demonostruoja prastesnius rezultatus būtent dėl didesnių mokesčių.</t>
  </si>
  <si>
    <t>?</t>
  </si>
  <si>
    <t>priklauso nuo pasirinktos bendrovės</t>
  </si>
  <si>
    <t>laukiama informacijos</t>
  </si>
  <si>
    <r>
      <rPr>
        <b val="1"/>
        <sz val="10"/>
        <color indexed="8"/>
        <rFont val="Arial"/>
      </rPr>
      <t xml:space="preserve">VALDYMO MOKESČIAI (METINIAI </t>
    </r>
    <r>
      <rPr>
        <b val="1"/>
        <i val="1"/>
        <sz val="10"/>
        <color indexed="8"/>
        <rFont val="Arial"/>
      </rPr>
      <t>EUR</t>
    </r>
    <r>
      <rPr>
        <b val="1"/>
        <sz val="10"/>
        <color indexed="8"/>
        <rFont val="Arial"/>
      </rPr>
      <t>)</t>
    </r>
  </si>
  <si>
    <t>2,8 eur/men</t>
  </si>
  <si>
    <t>ĮMOKŲ MOKESČIAI (1-3 metais)</t>
  </si>
  <si>
    <t>Nuo įmokos dydžio priklausantys mokesčiai</t>
  </si>
  <si>
    <t>ĮMOKŲ MOKESČIAI (1 metais) (INVL "sąlyga")</t>
  </si>
  <si>
    <t>30%, bet max 200 EUR</t>
  </si>
  <si>
    <t>ĮMOKŲ MOKESČIAI (nuo 4 metų)</t>
  </si>
  <si>
    <t>Kokia suma jau naudojatės GPM lengvata</t>
  </si>
  <si>
    <t>Įrašykite skaičių, kiek jau atgaunate iš valstybės per GPM lengvatą (per metus. 2021 01 25 duomenimis daugiausiai galima buvo susigrąžinti 300 eur/metus). Šioje skaičiuoklėje yra daroma prielaida, jog jūs uždirbate pakankamai, kad pasinaudoti pilnai GPM lengvata. Jeigu, jūs negalite ar neplanuojate pasinaudoti GPM lengvata, tai tuomet įrašykite skaičių 300, jog skaičiuoklė paskaičiuotų be GPM lengvatos.</t>
  </si>
  <si>
    <t>detali informacija (1)</t>
  </si>
  <si>
    <t>II pensijų pakopa</t>
  </si>
  <si>
    <t>ETF. (RSGL - Lyxor Russell 1000 Growth UCITS ETF - Acc)</t>
  </si>
  <si>
    <t>Swedbank</t>
  </si>
  <si>
    <t>ETF. (SWDA - iShares Core MSCI World UCITS ETF USD (Acc))</t>
  </si>
  <si>
    <t>Investuojami metai</t>
  </si>
  <si>
    <t>Investuojama suma</t>
  </si>
  <si>
    <t>Valstybė prisideda</t>
  </si>
  <si>
    <t>Gaunama Lengvata GPM</t>
  </si>
  <si>
    <t>Metinės draudimo liudijimo išlaidos</t>
  </si>
  <si>
    <t>Mokesčiai nuo įmokų</t>
  </si>
  <si>
    <t>Mokesčiai nuo įmokų pirmaisiais metais</t>
  </si>
  <si>
    <t>Valdymo mokestis 'EUR'</t>
  </si>
  <si>
    <t>Valdymo mokesčiai '%'</t>
  </si>
  <si>
    <t>Bendra sukaupta suma</t>
  </si>
  <si>
    <t>Įmoku suma (viso)</t>
  </si>
  <si>
    <t>Prieaugis</t>
  </si>
  <si>
    <t xml:space="preserve">15 % GPM valstybei jeigu nori išsiimti </t>
  </si>
  <si>
    <t>Gautos lengvatos grąžinimas valstybei</t>
  </si>
  <si>
    <t>Bendra suma gautos GPM lengvatos</t>
  </si>
  <si>
    <t>į rankas (bank sąsk)</t>
  </si>
  <si>
    <t>Sukaupta suma "Pensijai"</t>
  </si>
  <si>
    <t>IGD Compensa</t>
  </si>
  <si>
    <t>Kai/Jeigu išeinama į pensiją (suma)</t>
  </si>
  <si>
    <t>IGD ERGO</t>
  </si>
  <si>
    <t>mokesčiai</t>
  </si>
  <si>
    <t>Įmonės pavadinimas</t>
  </si>
  <si>
    <t>Mėnesinės išlaidos</t>
  </si>
  <si>
    <t>Nuo Sukauptos sumos dydžio priklausantys Mokesčiai / men</t>
  </si>
  <si>
    <t>Einamasis mokestis (valdymo mokestis, depozitoriumo mokestis, kiti mokesčiai)</t>
  </si>
  <si>
    <t>Trečųjų šalių mokesčiai</t>
  </si>
  <si>
    <t>IGD mokesčiai nuo įmokų pirmais 3 metais</t>
  </si>
  <si>
    <t>IGD mokesčiai nuo įmokų pradedant 4 metais ir vėliau</t>
  </si>
  <si>
    <t>"X" įmonė (II pensijų pakopa)</t>
  </si>
  <si>
    <t xml:space="preserve">BNP PARIBAS US GROWTH </t>
  </si>
  <si>
    <t>0,04%</t>
  </si>
  <si>
    <t>„SEB pensija 18+“</t>
  </si>
  <si>
    <t>„SWEDBANK“ FONDŲ FONDAS 100</t>
  </si>
  <si>
    <t>Ergo - pasaulio akcijų indeksas</t>
  </si>
  <si>
    <t>2.80 eur/mėn</t>
  </si>
  <si>
    <t>„INVL EXTREMO III 16+“ PENSIJŲ FONDAS</t>
  </si>
  <si>
    <t>max 200 EUR</t>
  </si>
  <si>
    <t>iShares</t>
  </si>
  <si>
    <t>Lyxor</t>
  </si>
  <si>
    <t xml:space="preserve">LUMINOR </t>
  </si>
  <si>
    <t>Tvari ateitis index</t>
  </si>
</sst>
</file>

<file path=xl/styles.xml><?xml version="1.0" encoding="utf-8"?>
<styleSheet xmlns="http://schemas.openxmlformats.org/spreadsheetml/2006/main">
  <numFmts count="3">
    <numFmt numFmtId="0" formatCode="General"/>
    <numFmt numFmtId="59" formatCode="0.000%"/>
    <numFmt numFmtId="60" formatCode="0.0"/>
  </numFmts>
  <fonts count="15">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sz val="10"/>
      <color indexed="8"/>
      <name val="Arial"/>
    </font>
    <font>
      <b val="1"/>
      <sz val="10"/>
      <color indexed="13"/>
      <name val="Arial"/>
    </font>
    <font>
      <b val="1"/>
      <sz val="14"/>
      <color indexed="8"/>
      <name val="Arial"/>
    </font>
    <font>
      <b val="1"/>
      <sz val="11"/>
      <color indexed="22"/>
      <name val="Inconsolata"/>
    </font>
    <font>
      <b val="1"/>
      <sz val="11"/>
      <color indexed="23"/>
      <name val="Inconsolata"/>
    </font>
    <font>
      <b val="1"/>
      <i val="1"/>
      <sz val="10"/>
      <color indexed="8"/>
      <name val="Arial"/>
    </font>
    <font>
      <b val="1"/>
      <sz val="11"/>
      <color indexed="26"/>
      <name val="Inconsolata"/>
    </font>
    <font>
      <b val="1"/>
      <sz val="11"/>
      <color indexed="28"/>
      <name val="Inconsolata"/>
    </font>
    <font>
      <sz val="11"/>
      <color indexed="8"/>
      <name val="Helvetica Neue"/>
    </font>
  </fonts>
  <fills count="1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1"/>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4"/>
        <bgColor auto="1"/>
      </patternFill>
    </fill>
    <fill>
      <patternFill patternType="solid">
        <fgColor indexed="25"/>
        <bgColor auto="1"/>
      </patternFill>
    </fill>
    <fill>
      <patternFill patternType="solid">
        <fgColor indexed="27"/>
        <bgColor auto="1"/>
      </patternFill>
    </fill>
    <fill>
      <patternFill patternType="solid">
        <fgColor indexed="29"/>
        <bgColor auto="1"/>
      </patternFill>
    </fill>
  </fills>
  <borders count="17">
    <border>
      <left/>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style="thin">
        <color indexed="12"/>
      </top>
      <bottom/>
      <diagonal/>
    </border>
    <border>
      <left style="thin">
        <color indexed="12"/>
      </left>
      <right style="thin">
        <color indexed="12"/>
      </right>
      <top/>
      <bottom/>
      <diagonal/>
    </border>
    <border>
      <left style="thin">
        <color indexed="12"/>
      </left>
      <right/>
      <top/>
      <bottom/>
      <diagonal/>
    </border>
    <border>
      <left/>
      <right style="thin">
        <color indexed="12"/>
      </right>
      <top/>
      <bottom/>
      <diagonal/>
    </border>
    <border>
      <left/>
      <right/>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style="thin">
        <color indexed="12"/>
      </left>
      <right/>
      <top style="thin">
        <color indexed="12"/>
      </top>
      <bottom/>
      <diagonal/>
    </border>
    <border>
      <left style="thin">
        <color indexed="12"/>
      </left>
      <right style="thin">
        <color indexed="12"/>
      </right>
      <top style="thin">
        <color indexed="12"/>
      </top>
      <bottom/>
      <diagonal/>
    </border>
    <border>
      <left/>
      <right style="thin">
        <color indexed="12"/>
      </right>
      <top style="thin">
        <color indexed="12"/>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style="thin">
        <color indexed="12"/>
      </bottom>
      <diagonal/>
    </border>
  </borders>
  <cellStyleXfs count="1">
    <xf numFmtId="0" fontId="0" applyNumberFormat="0" applyFont="1" applyFill="0" applyBorder="0" applyAlignment="1" applyProtection="0">
      <alignment vertical="bottom"/>
    </xf>
  </cellStyleXfs>
  <cellXfs count="19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0" fontId="6" borderId="2" applyNumberFormat="0" applyFont="1" applyFill="0" applyBorder="1" applyAlignment="1" applyProtection="0">
      <alignment vertical="bottom"/>
    </xf>
    <xf numFmtId="49" fontId="7" fillId="4" borderId="3" applyNumberFormat="1" applyFont="1" applyFill="1" applyBorder="1" applyAlignment="1" applyProtection="0">
      <alignment horizontal="center" vertical="center" wrapText="1"/>
    </xf>
    <xf numFmtId="49" fontId="7" fillId="4" borderId="3" applyNumberFormat="1" applyFont="1" applyFill="1" applyBorder="1" applyAlignment="1" applyProtection="0">
      <alignment horizontal="center" vertical="center"/>
    </xf>
    <xf numFmtId="0" fontId="0" fillId="5" borderId="4" applyNumberFormat="0" applyFont="1" applyFill="1" applyBorder="1" applyAlignment="1" applyProtection="0">
      <alignment vertical="bottom"/>
    </xf>
    <xf numFmtId="0" fontId="6" borderId="1" applyNumberFormat="0" applyFont="1" applyFill="0" applyBorder="1" applyAlignment="1" applyProtection="0">
      <alignment vertical="bottom"/>
    </xf>
    <xf numFmtId="49" fontId="0" fillId="6" borderId="5" applyNumberFormat="1" applyFont="1" applyFill="1" applyBorder="1" applyAlignment="1" applyProtection="0">
      <alignment horizontal="center" vertical="bottom" wrapText="1"/>
    </xf>
    <xf numFmtId="49" fontId="0" borderId="5" applyNumberFormat="1" applyFont="1" applyFill="0" applyBorder="1" applyAlignment="1" applyProtection="0">
      <alignment horizontal="center" vertical="bottom"/>
    </xf>
    <xf numFmtId="49" fontId="0" fillId="6" borderId="6" applyNumberFormat="1" applyFont="1" applyFill="1" applyBorder="1" applyAlignment="1" applyProtection="0">
      <alignment horizontal="center" vertical="bottom" wrapText="1"/>
    </xf>
    <xf numFmtId="0" fontId="0" fillId="5" borderId="7" applyNumberFormat="0" applyFont="1" applyFill="1" applyBorder="1" applyAlignment="1" applyProtection="0">
      <alignment vertical="bottom"/>
    </xf>
    <xf numFmtId="0" fontId="6" fillId="6" borderId="2" applyNumberFormat="0" applyFont="1" applyFill="1" applyBorder="1" applyAlignment="1" applyProtection="0">
      <alignment horizontal="center" vertical="center"/>
    </xf>
    <xf numFmtId="49" fontId="0" fillId="7" borderId="8" applyNumberFormat="1" applyFont="1" applyFill="1" applyBorder="1" applyAlignment="1" applyProtection="0">
      <alignment horizontal="center" vertical="center" wrapText="1"/>
    </xf>
    <xf numFmtId="49" fontId="6" fillId="6" borderId="2" applyNumberFormat="1" applyFont="1" applyFill="1" applyBorder="1" applyAlignment="1" applyProtection="0">
      <alignment horizontal="center" vertical="center"/>
    </xf>
    <xf numFmtId="10" fontId="0" fillId="7" borderId="8" applyNumberFormat="1" applyFont="1" applyFill="1" applyBorder="1" applyAlignment="1" applyProtection="0">
      <alignment horizontal="center" vertical="center" wrapText="1"/>
    </xf>
    <xf numFmtId="0" fontId="0" fillId="6" borderId="9" applyNumberFormat="0" applyFont="1" applyFill="1" applyBorder="1" applyAlignment="1" applyProtection="0">
      <alignment horizontal="center" vertical="center" wrapText="1"/>
    </xf>
    <xf numFmtId="0" fontId="0" fillId="6" borderId="10" applyNumberFormat="0" applyFont="1" applyFill="1" applyBorder="1" applyAlignment="1" applyProtection="0">
      <alignment horizontal="center" vertical="center" wrapText="1"/>
    </xf>
    <xf numFmtId="0" fontId="0" fillId="6" borderId="1" applyNumberFormat="0" applyFont="1" applyFill="1" applyBorder="1" applyAlignment="1" applyProtection="0">
      <alignment horizontal="center" vertical="center" wrapText="1"/>
    </xf>
    <xf numFmtId="0" fontId="0" fillId="6" borderId="1" applyNumberFormat="0" applyFont="1" applyFill="1" applyBorder="1" applyAlignment="1" applyProtection="0">
      <alignment horizontal="center" vertical="center"/>
    </xf>
    <xf numFmtId="0" fontId="0" fillId="6" borderId="2" applyNumberFormat="0" applyFont="1" applyFill="1" applyBorder="1" applyAlignment="1" applyProtection="0">
      <alignment horizontal="center" vertical="center" wrapText="1"/>
    </xf>
    <xf numFmtId="0" fontId="0" fillId="6" borderId="1" applyNumberFormat="0" applyFont="1" applyFill="1" applyBorder="1" applyAlignment="1" applyProtection="0">
      <alignment vertical="bottom" wrapText="1"/>
    </xf>
    <xf numFmtId="0" fontId="0" fillId="6" borderId="11" applyNumberFormat="0" applyFont="1" applyFill="1" applyBorder="1" applyAlignment="1" applyProtection="0">
      <alignment vertical="bottom" wrapText="1"/>
    </xf>
    <xf numFmtId="0" fontId="6" borderId="1" applyNumberFormat="1" applyFont="1" applyFill="0" applyBorder="1" applyAlignment="1" applyProtection="0">
      <alignment vertical="bottom"/>
    </xf>
    <xf numFmtId="2" fontId="0" fillId="6" borderId="1" applyNumberFormat="1" applyFont="1" applyFill="1" applyBorder="1" applyAlignment="1" applyProtection="0">
      <alignment vertical="bottom" wrapText="1"/>
    </xf>
    <xf numFmtId="0" fontId="0" fillId="6" borderId="1" applyNumberFormat="1" applyFont="1" applyFill="1" applyBorder="1" applyAlignment="1" applyProtection="0">
      <alignment vertical="bottom" wrapText="1"/>
    </xf>
    <xf numFmtId="0" fontId="0" borderId="1" applyNumberFormat="1" applyFont="1" applyFill="0" applyBorder="1" applyAlignment="1" applyProtection="0">
      <alignment vertical="bottom"/>
    </xf>
    <xf numFmtId="2" fontId="0" fillId="6" borderId="2" applyNumberFormat="1" applyFont="1" applyFill="1" applyBorder="1" applyAlignment="1" applyProtection="0">
      <alignment vertical="bottom" wrapText="1"/>
    </xf>
    <xf numFmtId="2" fontId="0" fillId="6" borderId="8" applyNumberFormat="1" applyFont="1" applyFill="1" applyBorder="1" applyAlignment="1" applyProtection="0">
      <alignment vertical="bottom" wrapText="1"/>
    </xf>
    <xf numFmtId="0" fontId="0" fillId="6" borderId="12" applyNumberFormat="1" applyFont="1" applyFill="1" applyBorder="1" applyAlignment="1" applyProtection="0">
      <alignment vertical="bottom" wrapText="1"/>
    </xf>
    <xf numFmtId="0" fontId="0" borderId="12" applyNumberFormat="1" applyFont="1" applyFill="0" applyBorder="1" applyAlignment="1" applyProtection="0">
      <alignment vertical="bottom"/>
    </xf>
    <xf numFmtId="0" fontId="0" fillId="6" borderId="8" applyNumberFormat="1" applyFont="1" applyFill="1" applyBorder="1" applyAlignment="1" applyProtection="0">
      <alignment vertical="bottom" wrapText="1"/>
    </xf>
    <xf numFmtId="0" fontId="0" borderId="8" applyNumberFormat="1" applyFont="1" applyFill="0" applyBorder="1" applyAlignment="1" applyProtection="0">
      <alignment vertical="bottom"/>
    </xf>
    <xf numFmtId="2" fontId="0" borderId="8" applyNumberFormat="1" applyFont="1" applyFill="0" applyBorder="1" applyAlignment="1" applyProtection="0">
      <alignment vertical="bottom"/>
    </xf>
    <xf numFmtId="2" fontId="0" borderId="13" applyNumberFormat="1" applyFont="1" applyFill="0" applyBorder="1" applyAlignment="1" applyProtection="0">
      <alignment vertical="bottom"/>
    </xf>
    <xf numFmtId="2" fontId="0" borderId="1" applyNumberFormat="1" applyFont="1" applyFill="0" applyBorder="1" applyAlignment="1" applyProtection="0">
      <alignment vertical="bottom"/>
    </xf>
    <xf numFmtId="2" fontId="8" fillId="6" borderId="2" applyNumberFormat="1" applyFont="1" applyFill="1" applyBorder="1" applyAlignment="1" applyProtection="0">
      <alignment vertical="bottom" wrapText="1"/>
    </xf>
    <xf numFmtId="2" fontId="8" fillId="6" borderId="8" applyNumberFormat="1" applyFont="1" applyFill="1" applyBorder="1" applyAlignment="1" applyProtection="0">
      <alignment vertical="bottom" wrapText="1"/>
    </xf>
    <xf numFmtId="2" fontId="8" borderId="8" applyNumberFormat="1" applyFont="1" applyFill="0" applyBorder="1" applyAlignment="1" applyProtection="0">
      <alignment vertical="bottom"/>
    </xf>
    <xf numFmtId="2" fontId="8" borderId="13" applyNumberFormat="1" applyFont="1" applyFill="0" applyBorder="1" applyAlignment="1" applyProtection="0">
      <alignment vertical="bottom"/>
    </xf>
    <xf numFmtId="2" fontId="8" borderId="1" applyNumberFormat="1" applyFont="1" applyFill="0" applyBorder="1" applyAlignment="1" applyProtection="0">
      <alignment vertical="bottom"/>
    </xf>
    <xf numFmtId="2" fontId="8" fillId="6" borderId="14" applyNumberFormat="1" applyFont="1" applyFill="1" applyBorder="1" applyAlignment="1" applyProtection="0">
      <alignment vertical="bottom" wrapText="1"/>
    </xf>
    <xf numFmtId="2" fontId="8" borderId="14" applyNumberFormat="1" applyFont="1" applyFill="0" applyBorder="1" applyAlignment="1" applyProtection="0">
      <alignment vertical="bottom"/>
    </xf>
    <xf numFmtId="0" fontId="0" fillId="5" borderId="1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8" borderId="11" applyNumberFormat="0" applyFont="1" applyFill="1" applyBorder="1" applyAlignment="1" applyProtection="0">
      <alignment vertical="bottom"/>
    </xf>
    <xf numFmtId="0" fontId="0" fillId="8" borderId="3" applyNumberFormat="0" applyFont="1" applyFill="1" applyBorder="1" applyAlignment="1" applyProtection="0">
      <alignment vertical="bottom"/>
    </xf>
    <xf numFmtId="0" fontId="0" fillId="8" borderId="3" applyNumberFormat="0" applyFont="1" applyFill="1" applyBorder="1" applyAlignment="1" applyProtection="0">
      <alignment vertical="bottom" wrapText="1"/>
    </xf>
    <xf numFmtId="0" fontId="0" borderId="4"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fillId="8" borderId="4" applyNumberFormat="0" applyFont="1" applyFill="1" applyBorder="1" applyAlignment="1" applyProtection="0">
      <alignment vertical="bottom"/>
    </xf>
    <xf numFmtId="0" fontId="0" borderId="10" applyNumberFormat="0" applyFont="1" applyFill="0" applyBorder="1" applyAlignment="1" applyProtection="0">
      <alignment vertical="bottom"/>
    </xf>
    <xf numFmtId="0" fontId="0" fillId="8" borderId="8" applyNumberFormat="0" applyFont="1" applyFill="1" applyBorder="1" applyAlignment="1" applyProtection="0">
      <alignment vertical="bottom"/>
    </xf>
    <xf numFmtId="0" fontId="0" fillId="9" borderId="8" applyNumberFormat="0" applyFont="1" applyFill="1" applyBorder="1" applyAlignment="1" applyProtection="0">
      <alignment vertical="bottom" wrapText="1"/>
    </xf>
    <xf numFmtId="49" fontId="7" fillId="10" borderId="8" applyNumberFormat="1" applyFont="1" applyFill="1" applyBorder="1" applyAlignment="1" applyProtection="0">
      <alignment vertical="bottom" wrapText="1"/>
    </xf>
    <xf numFmtId="49" fontId="7" fillId="10" borderId="8" applyNumberFormat="1" applyFont="1" applyFill="1" applyBorder="1" applyAlignment="1" applyProtection="0">
      <alignment horizontal="center" vertical="center" wrapText="1"/>
    </xf>
    <xf numFmtId="0" fontId="0" borderId="15" applyNumberFormat="0" applyFont="1" applyFill="0" applyBorder="1" applyAlignment="1" applyProtection="0">
      <alignment vertical="bottom"/>
    </xf>
    <xf numFmtId="49" fontId="6" fillId="11" borderId="8" applyNumberFormat="1" applyFont="1" applyFill="1" applyBorder="1" applyAlignment="1" applyProtection="0">
      <alignment vertical="bottom" wrapText="1"/>
    </xf>
    <xf numFmtId="0" fontId="8" borderId="15" applyNumberFormat="1" applyFont="1" applyFill="0" applyBorder="1" applyAlignment="1" applyProtection="0">
      <alignment vertical="bottom"/>
    </xf>
    <xf numFmtId="59" fontId="8" borderId="10" applyNumberFormat="1" applyFont="1" applyFill="0" applyBorder="1" applyAlignment="1" applyProtection="0">
      <alignment vertical="bottom"/>
    </xf>
    <xf numFmtId="49" fontId="0" fillId="12" borderId="8" applyNumberFormat="1" applyFont="1" applyFill="1" applyBorder="1" applyAlignment="1" applyProtection="0">
      <alignment vertical="bottom" wrapText="1"/>
    </xf>
    <xf numFmtId="0" fontId="0" borderId="13"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6" fillId="11" borderId="8" applyNumberFormat="0" applyFont="1" applyFill="1" applyBorder="1" applyAlignment="1" applyProtection="0">
      <alignment vertical="bottom" wrapText="1"/>
    </xf>
    <xf numFmtId="10" fontId="8" borderId="13" applyNumberFormat="1" applyFont="1" applyFill="0" applyBorder="1" applyAlignment="1" applyProtection="0">
      <alignment vertical="bottom"/>
    </xf>
    <xf numFmtId="59" fontId="8" borderId="2" applyNumberFormat="1" applyFont="1" applyFill="0" applyBorder="1" applyAlignment="1" applyProtection="0">
      <alignment vertical="bottom"/>
    </xf>
    <xf numFmtId="0" fontId="0" fillId="12" borderId="8" applyNumberFormat="0" applyFont="1" applyFill="1" applyBorder="1" applyAlignment="1" applyProtection="0">
      <alignment vertical="bottom" wrapText="1"/>
    </xf>
    <xf numFmtId="49" fontId="0" fillId="11" borderId="8" applyNumberFormat="1" applyFont="1" applyFill="1" applyBorder="1" applyAlignment="1" applyProtection="0">
      <alignment vertical="bottom" wrapText="1"/>
    </xf>
    <xf numFmtId="10" fontId="8" borderId="13" applyNumberFormat="1" applyFont="1" applyFill="0" applyBorder="1" applyAlignment="1" applyProtection="0">
      <alignment horizontal="right" vertical="bottom"/>
    </xf>
    <xf numFmtId="59" fontId="8" borderId="2" applyNumberFormat="1" applyFont="1" applyFill="0" applyBorder="1" applyAlignment="1" applyProtection="0">
      <alignment horizontal="right" vertical="bottom"/>
    </xf>
    <xf numFmtId="0" fontId="8" borderId="13" applyNumberFormat="0" applyFont="1" applyFill="0" applyBorder="1" applyAlignment="1" applyProtection="0">
      <alignment vertical="bottom"/>
    </xf>
    <xf numFmtId="0" fontId="6" fillId="8" borderId="8" applyNumberFormat="0" applyFont="1" applyFill="1" applyBorder="1" applyAlignment="1" applyProtection="0">
      <alignment horizontal="center" vertical="center"/>
    </xf>
    <xf numFmtId="49" fontId="6" fillId="13" borderId="8" applyNumberFormat="1" applyFont="1" applyFill="1" applyBorder="1" applyAlignment="1" applyProtection="0">
      <alignment vertical="bottom" wrapText="1"/>
    </xf>
    <xf numFmtId="59" fontId="8" borderId="11" applyNumberFormat="1" applyFont="1" applyFill="0" applyBorder="1" applyAlignment="1" applyProtection="0">
      <alignment vertical="bottom"/>
    </xf>
    <xf numFmtId="49" fontId="0" fillId="12" borderId="8" applyNumberFormat="1" applyFont="1" applyFill="1" applyBorder="1" applyAlignment="1" applyProtection="0">
      <alignment vertical="center" wrapText="1"/>
    </xf>
    <xf numFmtId="10" fontId="8" borderId="16" applyNumberFormat="1" applyFont="1" applyFill="0" applyBorder="1" applyAlignment="1" applyProtection="0">
      <alignment vertical="bottom"/>
    </xf>
    <xf numFmtId="59" fontId="9" borderId="8" applyNumberFormat="1" applyFont="1" applyFill="0" applyBorder="1" applyAlignment="1" applyProtection="0">
      <alignment vertical="bottom"/>
    </xf>
    <xf numFmtId="10" fontId="8" borderId="3" applyNumberFormat="1" applyFont="1" applyFill="0" applyBorder="1" applyAlignment="1" applyProtection="0">
      <alignment vertical="bottom"/>
    </xf>
    <xf numFmtId="0" fontId="0" fillId="12" borderId="8" applyNumberFormat="0" applyFont="1" applyFill="1" applyBorder="1" applyAlignment="1" applyProtection="0">
      <alignment vertical="center" wrapText="1"/>
    </xf>
    <xf numFmtId="59" fontId="8" borderId="8" applyNumberFormat="1" applyFont="1" applyFill="0" applyBorder="1" applyAlignment="1" applyProtection="0">
      <alignment vertical="bottom"/>
    </xf>
    <xf numFmtId="59" fontId="10" borderId="8" applyNumberFormat="1" applyFont="1" applyFill="0" applyBorder="1" applyAlignment="1" applyProtection="0">
      <alignment vertical="bottom"/>
    </xf>
    <xf numFmtId="10" fontId="8" borderId="14" applyNumberFormat="1" applyFont="1" applyFill="0" applyBorder="1" applyAlignment="1" applyProtection="0">
      <alignment vertical="bottom"/>
    </xf>
    <xf numFmtId="9" fontId="8" borderId="13" applyNumberFormat="1" applyFont="1" applyFill="0" applyBorder="1" applyAlignment="1" applyProtection="0">
      <alignment vertical="bottom"/>
    </xf>
    <xf numFmtId="49" fontId="8" borderId="13" applyNumberFormat="1" applyFont="1" applyFill="0" applyBorder="1" applyAlignment="1" applyProtection="0">
      <alignment horizontal="right" vertical="bottom"/>
    </xf>
    <xf numFmtId="0" fontId="8" borderId="13" applyNumberFormat="1" applyFont="1" applyFill="0" applyBorder="1" applyAlignment="1" applyProtection="0">
      <alignment vertical="bottom"/>
    </xf>
    <xf numFmtId="0" fontId="6" fillId="7" borderId="8" applyNumberFormat="0" applyFont="1" applyFill="1" applyBorder="1" applyAlignment="1" applyProtection="0">
      <alignment vertical="bottom" wrapText="1"/>
    </xf>
    <xf numFmtId="49" fontId="6" fillId="7" borderId="8" applyNumberFormat="1" applyFont="1" applyFill="1" applyBorder="1" applyAlignment="1" applyProtection="0">
      <alignment vertical="bottom" wrapText="1"/>
    </xf>
    <xf numFmtId="0" fontId="6" fillId="12" borderId="8" applyNumberFormat="0" applyFont="1" applyFill="1" applyBorder="1" applyAlignment="1" applyProtection="0">
      <alignment vertical="bottom" wrapText="1"/>
    </xf>
    <xf numFmtId="0" fontId="6" fillId="12" borderId="8" applyNumberFormat="0" applyFont="1" applyFill="1" applyBorder="1" applyAlignment="1" applyProtection="0">
      <alignment horizontal="left" vertical="bottom"/>
    </xf>
    <xf numFmtId="49" fontId="0" fillId="5" borderId="8" applyNumberFormat="1" applyFont="1" applyFill="1" applyBorder="1" applyAlignment="1" applyProtection="0">
      <alignment vertical="bottom" wrapText="1"/>
    </xf>
    <xf numFmtId="0" fontId="0" fillId="8" borderId="14" applyNumberFormat="0" applyFont="1" applyFill="1" applyBorder="1" applyAlignment="1" applyProtection="0">
      <alignment vertical="bottom" wrapText="1"/>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0" fontId="0" fillId="6" borderId="12" applyNumberFormat="0" applyFont="1" applyFill="1" applyBorder="1" applyAlignment="1" applyProtection="0">
      <alignment vertical="bottom" wrapText="1"/>
    </xf>
    <xf numFmtId="0" fontId="6" fillId="6" borderId="12" applyNumberFormat="0" applyFont="1" applyFill="1" applyBorder="1" applyAlignment="1" applyProtection="0">
      <alignment vertical="bottom" wrapText="1"/>
    </xf>
    <xf numFmtId="49" fontId="0" fillId="6" borderId="12" applyNumberFormat="1" applyFont="1" applyFill="1" applyBorder="1" applyAlignment="1" applyProtection="0">
      <alignment vertical="bottom" wrapText="1"/>
    </xf>
    <xf numFmtId="0" fontId="0" fillId="6" borderId="5" applyNumberFormat="0" applyFont="1" applyFill="1" applyBorder="1" applyAlignment="1" applyProtection="0">
      <alignment vertical="bottom" wrapText="1"/>
    </xf>
    <xf numFmtId="49" fontId="6" fillId="5" borderId="5" applyNumberFormat="1" applyFont="1" applyFill="1" applyBorder="1" applyAlignment="1" applyProtection="0">
      <alignment vertical="bottom" wrapText="1"/>
    </xf>
    <xf numFmtId="10" fontId="0" fillId="6" borderId="5" applyNumberFormat="1" applyFont="1" applyFill="1" applyBorder="1" applyAlignment="1" applyProtection="0">
      <alignment vertical="bottom" wrapText="1"/>
    </xf>
    <xf numFmtId="0" fontId="0" borderId="5" applyNumberFormat="0" applyFont="1" applyFill="0" applyBorder="1" applyAlignment="1" applyProtection="0">
      <alignment vertical="bottom"/>
    </xf>
    <xf numFmtId="0" fontId="6" fillId="6" borderId="5" applyNumberFormat="0" applyFont="1" applyFill="1" applyBorder="1" applyAlignment="1" applyProtection="0">
      <alignment horizontal="center" vertical="center" wrapText="1"/>
    </xf>
    <xf numFmtId="49" fontId="0" fillId="6" borderId="5" applyNumberFormat="1" applyFont="1" applyFill="1" applyBorder="1" applyAlignment="1" applyProtection="0">
      <alignment vertical="bottom" wrapText="1"/>
    </xf>
    <xf numFmtId="0" fontId="0" fillId="9" borderId="6" applyNumberFormat="0" applyFont="1" applyFill="1" applyBorder="1" applyAlignment="1" applyProtection="0">
      <alignment vertical="bottom" wrapText="1"/>
    </xf>
    <xf numFmtId="49" fontId="0" fillId="9" borderId="8" applyNumberFormat="1" applyFont="1" applyFill="1" applyBorder="1" applyAlignment="1" applyProtection="0">
      <alignment vertical="bottom" wrapText="1"/>
    </xf>
    <xf numFmtId="10" fontId="0" fillId="6" borderId="8" applyNumberFormat="1" applyFont="1" applyFill="1" applyBorder="1" applyAlignment="1" applyProtection="0">
      <alignment vertical="bottom" wrapText="1"/>
    </xf>
    <xf numFmtId="0" fontId="6" fillId="9" borderId="8" applyNumberFormat="0" applyFont="1" applyFill="1" applyBorder="1" applyAlignment="1" applyProtection="0">
      <alignment vertical="bottom" wrapText="1"/>
    </xf>
    <xf numFmtId="0" fontId="0" fillId="9" borderId="7" applyNumberFormat="0" applyFont="1" applyFill="1" applyBorder="1" applyAlignment="1" applyProtection="0">
      <alignment vertical="bottom" wrapText="1"/>
    </xf>
    <xf numFmtId="0" fontId="0" fillId="14" borderId="6" applyNumberFormat="0" applyFont="1" applyFill="1" applyBorder="1" applyAlignment="1" applyProtection="0">
      <alignment vertical="bottom" wrapText="1"/>
    </xf>
    <xf numFmtId="0" fontId="0" fillId="6" borderId="14" applyNumberFormat="0" applyFont="1" applyFill="1" applyBorder="1" applyAlignment="1" applyProtection="0">
      <alignment vertical="bottom" wrapText="1"/>
    </xf>
    <xf numFmtId="49" fontId="6" fillId="5" borderId="8" applyNumberFormat="1" applyFont="1" applyFill="1" applyBorder="1" applyAlignment="1" applyProtection="0">
      <alignment vertical="bottom" wrapText="1"/>
    </xf>
    <xf numFmtId="0" fontId="0" fillId="6" borderId="15" applyNumberFormat="0" applyFont="1" applyFill="1" applyBorder="1" applyAlignment="1" applyProtection="0">
      <alignment vertical="bottom" wrapText="1"/>
    </xf>
    <xf numFmtId="0" fontId="0" fillId="6" borderId="9" applyNumberFormat="0" applyFont="1" applyFill="1" applyBorder="1" applyAlignment="1" applyProtection="0">
      <alignment vertical="bottom" wrapText="1"/>
    </xf>
    <xf numFmtId="0" fontId="0" fillId="6" borderId="10" applyNumberFormat="0" applyFont="1" applyFill="1" applyBorder="1" applyAlignment="1" applyProtection="0">
      <alignment vertical="bottom" wrapText="1"/>
    </xf>
    <xf numFmtId="0" fontId="0" fillId="14" borderId="7" applyNumberFormat="0" applyFont="1" applyFill="1" applyBorder="1" applyAlignment="1" applyProtection="0">
      <alignment vertical="bottom" wrapText="1"/>
    </xf>
    <xf numFmtId="0" fontId="0" fillId="6" borderId="16" applyNumberFormat="0" applyFont="1" applyFill="1" applyBorder="1" applyAlignment="1" applyProtection="0">
      <alignment vertical="bottom" wrapText="1"/>
    </xf>
    <xf numFmtId="0" fontId="6" fillId="6" borderId="15" applyNumberFormat="0" applyFont="1" applyFill="1" applyBorder="1" applyAlignment="1" applyProtection="0">
      <alignment vertical="bottom" wrapText="1"/>
    </xf>
    <xf numFmtId="0" fontId="0" fillId="6" borderId="2" applyNumberFormat="0" applyFont="1" applyFill="1" applyBorder="1" applyAlignment="1" applyProtection="0">
      <alignment vertical="bottom" wrapText="1"/>
    </xf>
    <xf numFmtId="0" fontId="6" fillId="6" borderId="16" applyNumberFormat="0" applyFont="1" applyFill="1" applyBorder="1" applyAlignment="1" applyProtection="0">
      <alignment vertical="bottom" wrapText="1"/>
    </xf>
    <xf numFmtId="49" fontId="6" fillId="6" borderId="13" applyNumberFormat="1" applyFont="1" applyFill="1" applyBorder="1" applyAlignment="1" applyProtection="0">
      <alignment vertical="bottom" wrapText="1"/>
    </xf>
    <xf numFmtId="49" fontId="6" fillId="6" borderId="1" applyNumberFormat="1" applyFont="1" applyFill="1" applyBorder="1" applyAlignment="1" applyProtection="0">
      <alignment vertical="bottom" wrapText="1"/>
    </xf>
    <xf numFmtId="49" fontId="6" fillId="6" borderId="12" applyNumberFormat="1" applyFont="1" applyFill="1" applyBorder="1" applyAlignment="1" applyProtection="0">
      <alignment vertical="bottom" wrapText="1"/>
    </xf>
    <xf numFmtId="0" fontId="6" fillId="6" borderId="1" applyNumberFormat="0" applyFont="1" applyFill="1" applyBorder="1" applyAlignment="1" applyProtection="0">
      <alignment vertical="bottom" wrapText="1"/>
    </xf>
    <xf numFmtId="49" fontId="6" fillId="6" borderId="2" applyNumberFormat="1" applyFont="1" applyFill="1" applyBorder="1" applyAlignment="1" applyProtection="0">
      <alignment vertical="bottom" wrapText="1"/>
    </xf>
    <xf numFmtId="0" fontId="6" fillId="6" borderId="13" applyNumberFormat="1" applyFont="1" applyFill="1" applyBorder="1" applyAlignment="1" applyProtection="0">
      <alignment vertical="bottom" wrapText="1"/>
    </xf>
    <xf numFmtId="0" fontId="0" fillId="6" borderId="2" applyNumberFormat="1" applyFont="1" applyFill="1" applyBorder="1" applyAlignment="1" applyProtection="0">
      <alignment vertical="bottom" wrapText="1"/>
    </xf>
    <xf numFmtId="9" fontId="0" fillId="15" borderId="8" applyNumberFormat="1" applyFont="1" applyFill="1" applyBorder="1" applyAlignment="1" applyProtection="0">
      <alignment vertical="bottom" wrapText="1"/>
    </xf>
    <xf numFmtId="0" fontId="12" borderId="8" applyNumberFormat="0" applyFont="1" applyFill="0" applyBorder="1" applyAlignment="1" applyProtection="0">
      <alignment vertical="bottom"/>
    </xf>
    <xf numFmtId="0" fontId="0" fillId="6" borderId="16" applyNumberFormat="1" applyFont="1" applyFill="1" applyBorder="1" applyAlignment="1" applyProtection="0">
      <alignment vertical="bottom" wrapText="1"/>
    </xf>
    <xf numFmtId="2" fontId="0" fillId="15" borderId="8" applyNumberFormat="1" applyFont="1" applyFill="1" applyBorder="1" applyAlignment="1" applyProtection="0">
      <alignment vertical="bottom" wrapText="1"/>
    </xf>
    <xf numFmtId="2" fontId="0" fillId="6" borderId="13" applyNumberFormat="1" applyFont="1" applyFill="1" applyBorder="1" applyAlignment="1" applyProtection="0">
      <alignment vertical="bottom" wrapText="1"/>
    </xf>
    <xf numFmtId="60" fontId="0" fillId="6" borderId="16" applyNumberFormat="1" applyFont="1" applyFill="1" applyBorder="1" applyAlignment="1" applyProtection="0">
      <alignment vertical="bottom" wrapText="1"/>
    </xf>
    <xf numFmtId="2" fontId="0" fillId="6" borderId="16" applyNumberFormat="1" applyFont="1" applyFill="1" applyBorder="1" applyAlignment="1" applyProtection="0">
      <alignment vertical="bottom" wrapText="1"/>
    </xf>
    <xf numFmtId="0" fontId="0" fillId="6" borderId="3" applyNumberFormat="0" applyFont="1" applyFill="1" applyBorder="1" applyAlignment="1" applyProtection="0">
      <alignment vertical="bottom" wrapText="1"/>
    </xf>
    <xf numFmtId="0" fontId="6" fillId="6" borderId="4" applyNumberFormat="1" applyFont="1" applyFill="1" applyBorder="1" applyAlignment="1" applyProtection="0">
      <alignment vertical="bottom" wrapText="1"/>
    </xf>
    <xf numFmtId="0" fontId="0" fillId="6" borderId="11" applyNumberFormat="1" applyFont="1" applyFill="1" applyBorder="1" applyAlignment="1" applyProtection="0">
      <alignment vertical="bottom" wrapText="1"/>
    </xf>
    <xf numFmtId="0" fontId="0" fillId="6" borderId="3" applyNumberFormat="1" applyFont="1" applyFill="1" applyBorder="1" applyAlignment="1" applyProtection="0">
      <alignment vertical="bottom" wrapText="1"/>
    </xf>
    <xf numFmtId="2" fontId="0" fillId="6" borderId="4" applyNumberFormat="1" applyFont="1" applyFill="1" applyBorder="1" applyAlignment="1" applyProtection="0">
      <alignment vertical="bottom" wrapText="1"/>
    </xf>
    <xf numFmtId="2" fontId="0" fillId="6" borderId="12" applyNumberFormat="1" applyFont="1" applyFill="1" applyBorder="1" applyAlignment="1" applyProtection="0">
      <alignment vertical="bottom" wrapText="1"/>
    </xf>
    <xf numFmtId="2" fontId="0" fillId="6" borderId="11" applyNumberFormat="1" applyFont="1" applyFill="1" applyBorder="1" applyAlignment="1" applyProtection="0">
      <alignment vertical="bottom" wrapText="1"/>
    </xf>
    <xf numFmtId="60" fontId="0" fillId="6" borderId="3" applyNumberFormat="1" applyFont="1" applyFill="1" applyBorder="1" applyAlignment="1" applyProtection="0">
      <alignment vertical="bottom" wrapText="1"/>
    </xf>
    <xf numFmtId="2" fontId="0" fillId="6" borderId="3" applyNumberFormat="1" applyFont="1" applyFill="1" applyBorder="1" applyAlignment="1" applyProtection="0">
      <alignment vertical="bottom" wrapText="1"/>
    </xf>
    <xf numFmtId="0" fontId="6" fillId="6" borderId="5" applyNumberFormat="0" applyFont="1" applyFill="1" applyBorder="1" applyAlignment="1" applyProtection="0">
      <alignment vertical="bottom" wrapText="1"/>
    </xf>
    <xf numFmtId="49" fontId="6" fillId="6" borderId="11" applyNumberFormat="1" applyFont="1" applyFill="1" applyBorder="1" applyAlignment="1" applyProtection="0">
      <alignment vertical="bottom" wrapText="1"/>
    </xf>
    <xf numFmtId="0" fontId="0" fillId="15" borderId="8" applyNumberFormat="0" applyFont="1" applyFill="1" applyBorder="1" applyAlignment="1" applyProtection="0">
      <alignment vertical="bottom" wrapText="1"/>
    </xf>
    <xf numFmtId="0" fontId="12" borderId="8" applyNumberFormat="1" applyFont="1" applyFill="0" applyBorder="1" applyAlignment="1" applyProtection="0">
      <alignment vertical="bottom"/>
    </xf>
    <xf numFmtId="10" fontId="0" fillId="6" borderId="16" applyNumberFormat="1" applyFont="1" applyFill="1" applyBorder="1" applyAlignment="1" applyProtection="0">
      <alignment vertical="bottom" wrapText="1"/>
    </xf>
    <xf numFmtId="60" fontId="0" fillId="6" borderId="1" applyNumberFormat="1" applyFont="1" applyFill="1" applyBorder="1" applyAlignment="1" applyProtection="0">
      <alignment vertical="bottom" wrapText="1"/>
    </xf>
    <xf numFmtId="0" fontId="0" fillId="16" borderId="8" applyNumberFormat="0" applyFont="1" applyFill="1" applyBorder="1" applyAlignment="1" applyProtection="0">
      <alignment vertical="bottom" wrapText="1"/>
    </xf>
    <xf numFmtId="2" fontId="0" fillId="6" borderId="10" applyNumberFormat="1" applyFont="1" applyFill="1" applyBorder="1" applyAlignment="1" applyProtection="0">
      <alignment vertical="bottom" wrapText="1"/>
    </xf>
    <xf numFmtId="10" fontId="0" fillId="6" borderId="3" applyNumberFormat="1" applyFont="1" applyFill="1" applyBorder="1" applyAlignment="1" applyProtection="0">
      <alignment vertical="bottom" wrapText="1"/>
    </xf>
    <xf numFmtId="60" fontId="0" fillId="6" borderId="12" applyNumberFormat="1" applyFont="1" applyFill="1" applyBorder="1" applyAlignment="1" applyProtection="0">
      <alignment vertical="bottom" wrapText="1"/>
    </xf>
    <xf numFmtId="49" fontId="0" fillId="11" borderId="8" applyNumberFormat="1" applyFont="1" applyFill="1" applyBorder="1" applyAlignment="1" applyProtection="0">
      <alignment vertical="bottom"/>
    </xf>
    <xf numFmtId="2" fontId="0" fillId="6" borderId="3" applyNumberFormat="1" applyFont="1" applyFill="1" applyBorder="1" applyAlignment="1" applyProtection="0">
      <alignment horizontal="right" vertical="bottom" wrapText="1"/>
    </xf>
    <xf numFmtId="0" fontId="12" fillId="15" borderId="8" applyNumberFormat="0" applyFont="1" applyFill="1" applyBorder="1" applyAlignment="1" applyProtection="0">
      <alignment vertical="bottom"/>
    </xf>
    <xf numFmtId="2" fontId="13" borderId="8" applyNumberFormat="1" applyFont="1" applyFill="0" applyBorder="1" applyAlignment="1" applyProtection="0">
      <alignment vertical="bottom"/>
    </xf>
    <xf numFmtId="0" fontId="0" fillId="9" borderId="10" applyNumberFormat="0" applyFont="1" applyFill="1" applyBorder="1" applyAlignment="1" applyProtection="0">
      <alignment vertical="bottom" wrapText="1"/>
    </xf>
    <xf numFmtId="0" fontId="0" fillId="9" borderId="14" applyNumberFormat="0" applyFont="1" applyFill="1" applyBorder="1" applyAlignment="1" applyProtection="0">
      <alignment vertical="bottom" wrapText="1"/>
    </xf>
    <xf numFmtId="0" fontId="6" fillId="9" borderId="14" applyNumberFormat="0" applyFont="1" applyFill="1" applyBorder="1" applyAlignment="1" applyProtection="0">
      <alignment vertical="bottom" wrapText="1"/>
    </xf>
    <xf numFmtId="0" fontId="0" fillId="9" borderId="15"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fillId="8" borderId="6" applyNumberFormat="0" applyFont="1" applyFill="1" applyBorder="1" applyAlignment="1" applyProtection="0">
      <alignment vertical="bottom"/>
    </xf>
    <xf numFmtId="49" fontId="0" borderId="4" applyNumberFormat="1" applyFont="1" applyFill="0" applyBorder="1" applyAlignment="1" applyProtection="0">
      <alignment vertical="bottom"/>
    </xf>
    <xf numFmtId="49" fontId="0" borderId="12" applyNumberFormat="1" applyFont="1" applyFill="0" applyBorder="1" applyAlignment="1" applyProtection="0">
      <alignment vertical="bottom"/>
    </xf>
    <xf numFmtId="0" fontId="0" fillId="17" borderId="8" applyNumberFormat="0" applyFont="1" applyFill="1" applyBorder="1" applyAlignment="1" applyProtection="0">
      <alignment vertical="bottom"/>
    </xf>
    <xf numFmtId="49" fontId="0" fillId="6" borderId="15" applyNumberFormat="1" applyFont="1" applyFill="1" applyBorder="1" applyAlignment="1" applyProtection="0">
      <alignment vertical="bottom" wrapText="1"/>
    </xf>
    <xf numFmtId="10" fontId="0" borderId="9" applyNumberFormat="1" applyFont="1" applyFill="0" applyBorder="1" applyAlignment="1" applyProtection="0">
      <alignment vertical="bottom"/>
    </xf>
    <xf numFmtId="9" fontId="0" borderId="9" applyNumberFormat="1" applyFont="1" applyFill="0" applyBorder="1" applyAlignment="1" applyProtection="0">
      <alignment vertical="bottom"/>
    </xf>
    <xf numFmtId="9" fontId="0" borderId="10" applyNumberFormat="1" applyFont="1" applyFill="0" applyBorder="1" applyAlignment="1" applyProtection="0">
      <alignment vertical="bottom"/>
    </xf>
    <xf numFmtId="9" fontId="0" fillId="8" borderId="8" applyNumberFormat="1" applyFont="1" applyFill="1" applyBorder="1" applyAlignment="1" applyProtection="0">
      <alignment vertical="bottom"/>
    </xf>
    <xf numFmtId="49" fontId="0" fillId="6" borderId="13" applyNumberFormat="1" applyFont="1" applyFill="1" applyBorder="1" applyAlignment="1" applyProtection="0">
      <alignment vertical="bottom" wrapText="1"/>
    </xf>
    <xf numFmtId="10" fontId="0" borderId="1" applyNumberFormat="1" applyFont="1" applyFill="0" applyBorder="1" applyAlignment="1" applyProtection="0">
      <alignment vertical="bottom"/>
    </xf>
    <xf numFmtId="49" fontId="0" fillId="6" borderId="1" applyNumberFormat="1" applyFont="1" applyFill="1" applyBorder="1" applyAlignment="1" applyProtection="0">
      <alignment horizontal="right" vertical="bottom" wrapText="1"/>
    </xf>
    <xf numFmtId="9" fontId="0" borderId="1" applyNumberFormat="1" applyFont="1" applyFill="0" applyBorder="1" applyAlignment="1" applyProtection="0">
      <alignment vertical="bottom"/>
    </xf>
    <xf numFmtId="9" fontId="0" borderId="2" applyNumberFormat="1" applyFont="1" applyFill="0" applyBorder="1" applyAlignment="1" applyProtection="0">
      <alignment vertical="bottom"/>
    </xf>
    <xf numFmtId="10" fontId="0" borderId="1" applyNumberFormat="1" applyFont="1" applyFill="0" applyBorder="1" applyAlignment="1" applyProtection="0">
      <alignment horizontal="right" vertical="bottom"/>
    </xf>
    <xf numFmtId="49" fontId="0" fillId="6" borderId="2" applyNumberFormat="1" applyFont="1" applyFill="1" applyBorder="1" applyAlignment="1" applyProtection="0">
      <alignment horizontal="right" vertical="bottom" wrapText="1"/>
    </xf>
    <xf numFmtId="0" fontId="0" fillId="6" borderId="1" applyNumberFormat="0" applyFont="1" applyFill="1" applyBorder="1" applyAlignment="1" applyProtection="0">
      <alignment horizontal="right" vertical="bottom" wrapText="1"/>
    </xf>
    <xf numFmtId="9" fontId="0" fillId="6" borderId="1" applyNumberFormat="1" applyFont="1" applyFill="1" applyBorder="1" applyAlignment="1" applyProtection="0">
      <alignment horizontal="right" vertical="bottom" wrapText="1"/>
    </xf>
    <xf numFmtId="0" fontId="0" fillId="6" borderId="2" applyNumberFormat="0" applyFont="1" applyFill="1" applyBorder="1" applyAlignment="1" applyProtection="0">
      <alignment horizontal="right" vertical="bottom" wrapText="1"/>
    </xf>
    <xf numFmtId="49" fontId="0" fillId="6" borderId="4" applyNumberFormat="1" applyFont="1" applyFill="1" applyBorder="1" applyAlignment="1" applyProtection="0">
      <alignment vertical="bottom" wrapText="1"/>
    </xf>
    <xf numFmtId="0" fontId="0" fillId="6" borderId="12" applyNumberFormat="0" applyFont="1" applyFill="1" applyBorder="1" applyAlignment="1" applyProtection="0">
      <alignment horizontal="right" vertical="bottom" wrapText="1"/>
    </xf>
    <xf numFmtId="10" fontId="0" borderId="12" applyNumberFormat="1" applyFont="1" applyFill="0" applyBorder="1" applyAlignment="1" applyProtection="0">
      <alignment vertical="bottom"/>
    </xf>
    <xf numFmtId="49" fontId="8" fillId="6" borderId="12" applyNumberFormat="1" applyFont="1" applyFill="1" applyBorder="1" applyAlignment="1" applyProtection="0">
      <alignment horizontal="right" vertical="bottom" wrapText="1"/>
    </xf>
    <xf numFmtId="9" fontId="0" borderId="12" applyNumberFormat="1" applyFont="1" applyFill="0" applyBorder="1" applyAlignment="1" applyProtection="0">
      <alignment vertical="bottom"/>
    </xf>
    <xf numFmtId="9" fontId="0" fillId="6" borderId="12" applyNumberFormat="1" applyFont="1" applyFill="1" applyBorder="1" applyAlignment="1" applyProtection="0">
      <alignment horizontal="right" vertical="bottom" wrapText="1"/>
    </xf>
    <xf numFmtId="0" fontId="0" fillId="6" borderId="11" applyNumberFormat="0" applyFont="1" applyFill="1" applyBorder="1" applyAlignment="1" applyProtection="0">
      <alignment horizontal="righ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4a86e8"/>
      <rgbColor rgb="fffff2cc"/>
      <rgbColor rgb="ffd9d2e9"/>
      <rgbColor rgb="ffd9ead3"/>
      <rgbColor rgb="ffcfe2f3"/>
      <rgbColor rgb="fffce5cd"/>
      <rgbColor rgb="ffead1dc"/>
      <rgbColor rgb="ffb4a7d6"/>
      <rgbColor rgb="ff1155cc"/>
      <rgbColor rgb="ff4285f4"/>
      <rgbColor rgb="ffc9daf8"/>
      <rgbColor rgb="ffb2b2b2"/>
      <rgbColor rgb="ff7e3794"/>
      <rgbColor rgb="fff3f3f3"/>
      <rgbColor rgb="ff11a9cc"/>
      <rgbColor rgb="ffb6d7a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29</v>
      </c>
      <c r="C11" s="3"/>
      <c r="D11" s="3"/>
    </row>
    <row r="12">
      <c r="B12" s="4"/>
      <c r="C12" t="s" s="4">
        <v>5</v>
      </c>
      <c r="D12" t="s" s="5">
        <v>29</v>
      </c>
    </row>
    <row r="13">
      <c r="B13" t="s" s="3">
        <v>59</v>
      </c>
      <c r="C13" s="3"/>
      <c r="D13" s="3"/>
    </row>
    <row r="14">
      <c r="B14" s="4"/>
      <c r="C14" t="s" s="4">
        <v>5</v>
      </c>
      <c r="D14" t="s" s="5">
        <v>59</v>
      </c>
    </row>
    <row r="15">
      <c r="B15" t="s" s="3">
        <v>84</v>
      </c>
      <c r="C15" s="3"/>
      <c r="D15" s="3"/>
    </row>
    <row r="16">
      <c r="B16" s="4"/>
      <c r="C16" t="s" s="4">
        <v>5</v>
      </c>
      <c r="D16" t="s" s="5">
        <v>84</v>
      </c>
    </row>
  </sheetData>
  <mergeCells count="1">
    <mergeCell ref="B3:D3"/>
  </mergeCells>
  <hyperlinks>
    <hyperlink ref="D10" location="'rezultatai (1)'!R1C1" tooltip="" display="rezultatai (1)"/>
    <hyperlink ref="D12" location="'jūsų prielaidos (1)'!R1C1" tooltip="" display="jūsų prielaidos (1)"/>
    <hyperlink ref="D14" location="'detali informacija (1)'!R1C1" tooltip="" display="detali informacija (1)"/>
    <hyperlink ref="D16" location="'mokesčiai'!R1C1" tooltip="" display="mokesčiai"/>
  </hyperlinks>
</worksheet>
</file>

<file path=xl/worksheets/sheet2.xml><?xml version="1.0" encoding="utf-8"?>
<worksheet xmlns:r="http://schemas.openxmlformats.org/officeDocument/2006/relationships" xmlns="http://schemas.openxmlformats.org/spreadsheetml/2006/main">
  <sheetPr>
    <pageSetUpPr fitToPage="1"/>
  </sheetPr>
  <dimension ref="A1:M37"/>
  <sheetViews>
    <sheetView workbookViewId="0" showGridLines="0" defaultGridColor="1"/>
  </sheetViews>
  <sheetFormatPr defaultColWidth="14.5" defaultRowHeight="15.75" customHeight="1" outlineLevelRow="0" outlineLevelCol="0"/>
  <cols>
    <col min="1" max="1" width="1.67188" style="6" customWidth="1"/>
    <col min="2" max="2" width="1.5" style="6" customWidth="1"/>
    <col min="3" max="3" width="10.6719" style="6" customWidth="1"/>
    <col min="4" max="12" width="24.6719" style="6" customWidth="1"/>
    <col min="13" max="13" width="2.5" style="6" customWidth="1"/>
    <col min="14" max="16384" width="14.5" style="6" customWidth="1"/>
  </cols>
  <sheetData>
    <row r="1" ht="13.65" customHeight="1">
      <c r="A1" t="s" s="7">
        <v>6</v>
      </c>
      <c r="B1" s="8"/>
      <c r="C1" s="9"/>
      <c r="D1" t="s" s="10">
        <v>7</v>
      </c>
      <c r="E1" t="s" s="10">
        <v>8</v>
      </c>
      <c r="F1" t="s" s="11">
        <v>9</v>
      </c>
      <c r="G1" t="s" s="11">
        <v>10</v>
      </c>
      <c r="H1" t="s" s="11">
        <v>11</v>
      </c>
      <c r="I1" t="s" s="11">
        <v>12</v>
      </c>
      <c r="J1" t="s" s="11">
        <v>13</v>
      </c>
      <c r="K1" t="s" s="10">
        <v>14</v>
      </c>
      <c r="L1" t="s" s="10">
        <v>14</v>
      </c>
      <c r="M1" s="12"/>
    </row>
    <row r="2" ht="24.65" customHeight="1">
      <c r="A2" s="8"/>
      <c r="B2" s="8"/>
      <c r="C2" s="13"/>
      <c r="D2" t="s" s="14">
        <v>15</v>
      </c>
      <c r="E2" t="s" s="14">
        <v>16</v>
      </c>
      <c r="F2" t="s" s="14">
        <v>16</v>
      </c>
      <c r="G2" t="s" s="15">
        <v>17</v>
      </c>
      <c r="H2" t="s" s="15">
        <v>17</v>
      </c>
      <c r="I2" t="s" s="15">
        <v>17</v>
      </c>
      <c r="J2" t="s" s="15">
        <v>17</v>
      </c>
      <c r="K2" t="s" s="14">
        <v>18</v>
      </c>
      <c r="L2" t="s" s="16">
        <v>18</v>
      </c>
      <c r="M2" s="17"/>
    </row>
    <row r="3" ht="35.65" customHeight="1">
      <c r="A3" s="8"/>
      <c r="B3" s="8"/>
      <c r="C3" s="18"/>
      <c r="D3" t="s" s="19">
        <v>19</v>
      </c>
      <c r="E3" t="s" s="19">
        <f>'jūsų prielaidos (1)'!C11</f>
        <v>20</v>
      </c>
      <c r="F3" t="s" s="19">
        <f>'jūsų prielaidos (1)'!C12</f>
        <v>21</v>
      </c>
      <c r="G3" t="s" s="19">
        <f>'jūsų prielaidos (1)'!C7</f>
        <v>22</v>
      </c>
      <c r="H3" t="s" s="19">
        <f>'jūsų prielaidos (1)'!C8</f>
        <v>23</v>
      </c>
      <c r="I3" t="s" s="19">
        <f>'jūsų prielaidos (1)'!C9</f>
        <v>24</v>
      </c>
      <c r="J3" t="s" s="19">
        <f>'jūsų prielaidos (1)'!C10</f>
        <v>25</v>
      </c>
      <c r="K3" t="s" s="19">
        <f>'jūsų prielaidos (1)'!C14</f>
        <v>26</v>
      </c>
      <c r="L3" t="s" s="19">
        <f>'jūsų prielaidos (1)'!C13</f>
        <v>27</v>
      </c>
      <c r="M3" s="17"/>
    </row>
    <row r="4" ht="13.65" customHeight="1">
      <c r="A4" s="8"/>
      <c r="B4" s="8"/>
      <c r="C4" t="s" s="20">
        <v>28</v>
      </c>
      <c r="D4" s="21">
        <f>'jūsų prielaidos (1)'!D6</f>
        <v>0.1</v>
      </c>
      <c r="E4" s="21">
        <f>'jūsų prielaidos (1)'!D11</f>
        <v>0.1</v>
      </c>
      <c r="F4" s="21">
        <f>'jūsų prielaidos (1)'!D12</f>
        <v>0.1</v>
      </c>
      <c r="G4" s="21">
        <f>'jūsų prielaidos (1)'!D7</f>
        <v>0.1</v>
      </c>
      <c r="H4" s="21">
        <f>'jūsų prielaidos (1)'!D8</f>
        <v>0.1</v>
      </c>
      <c r="I4" s="21">
        <f>'jūsų prielaidos (1)'!D9</f>
        <v>0.1</v>
      </c>
      <c r="J4" s="21">
        <f>'jūsų prielaidos (1)'!D10</f>
        <v>0.1</v>
      </c>
      <c r="K4" s="21">
        <f>'jūsų prielaidos (1)'!D14</f>
        <v>0.1</v>
      </c>
      <c r="L4" s="21">
        <f>'jūsų prielaidos (1)'!D13</f>
        <v>0.1</v>
      </c>
      <c r="M4" s="17"/>
    </row>
    <row r="5" ht="8" customHeight="1">
      <c r="A5" s="8"/>
      <c r="B5" s="8"/>
      <c r="C5" s="8"/>
      <c r="D5" s="22"/>
      <c r="E5" s="22"/>
      <c r="F5" s="22"/>
      <c r="G5" s="22"/>
      <c r="H5" s="22"/>
      <c r="I5" s="22"/>
      <c r="J5" s="22"/>
      <c r="K5" s="22"/>
      <c r="L5" s="23"/>
      <c r="M5" s="17"/>
    </row>
    <row r="6" ht="13.65" customHeight="1">
      <c r="A6" s="8"/>
      <c r="B6" s="8"/>
      <c r="C6" s="8"/>
      <c r="D6" s="24"/>
      <c r="E6" s="24"/>
      <c r="F6" s="25"/>
      <c r="G6" s="25"/>
      <c r="H6" s="25"/>
      <c r="I6" s="25"/>
      <c r="J6" s="25"/>
      <c r="K6" s="24"/>
      <c r="L6" s="26"/>
      <c r="M6" s="17"/>
    </row>
    <row r="7" ht="8.25" customHeight="1">
      <c r="A7" s="8"/>
      <c r="B7" s="8"/>
      <c r="C7" s="13"/>
      <c r="D7" s="27"/>
      <c r="E7" s="27"/>
      <c r="F7" s="8"/>
      <c r="G7" s="8"/>
      <c r="H7" s="8"/>
      <c r="I7" s="8"/>
      <c r="J7" s="8"/>
      <c r="K7" s="27"/>
      <c r="L7" s="28"/>
      <c r="M7" s="17"/>
    </row>
    <row r="8" ht="13.65" customHeight="1">
      <c r="A8" s="8"/>
      <c r="B8" s="8"/>
      <c r="C8" s="29">
        <v>1</v>
      </c>
      <c r="D8" s="30">
        <f>'detali informacija (1)'!Y15</f>
        <v>1934.988</v>
      </c>
      <c r="E8" s="31">
        <f>'detali informacija (1)'!Y51</f>
        <v>0</v>
      </c>
      <c r="F8" s="32">
        <f>'detali informacija (1)'!Y87</f>
        <v>0</v>
      </c>
      <c r="G8" s="32">
        <f>'detali informacija (1)'!Y123</f>
        <v>0</v>
      </c>
      <c r="H8" s="32">
        <f>'detali informacija (1)'!Y159</f>
        <v>0</v>
      </c>
      <c r="I8" s="32">
        <f>'detali informacija (1)'!Y195</f>
        <v>0</v>
      </c>
      <c r="J8" s="32">
        <f>'detali informacija (1)'!Y231</f>
        <v>0</v>
      </c>
      <c r="K8" s="33">
        <f>'detali informacija (1)'!Y302</f>
        <v>1627.5</v>
      </c>
      <c r="L8" s="34">
        <f>'detali informacija (1)'!Y267</f>
        <v>1627.5</v>
      </c>
      <c r="M8" s="17"/>
    </row>
    <row r="9" ht="13.65" customHeight="1">
      <c r="A9" s="8"/>
      <c r="B9" s="8"/>
      <c r="C9" s="29">
        <v>2</v>
      </c>
      <c r="D9" s="30">
        <f>'detali informacija (1)'!Y16</f>
        <v>4052.832366</v>
      </c>
      <c r="E9" s="31">
        <f>'detali informacija (1)'!Y52</f>
        <v>0</v>
      </c>
      <c r="F9" s="32">
        <f>'detali informacija (1)'!Y88</f>
        <v>0</v>
      </c>
      <c r="G9" s="32">
        <f>'detali informacija (1)'!Y124</f>
        <v>0</v>
      </c>
      <c r="H9" s="32">
        <f>'detali informacija (1)'!Y160</f>
        <v>0</v>
      </c>
      <c r="I9" s="32">
        <f>'detali informacija (1)'!Y196</f>
        <v>0</v>
      </c>
      <c r="J9" s="32">
        <f>'detali informacija (1)'!Y232</f>
        <v>0</v>
      </c>
      <c r="K9" s="33">
        <f>'detali informacija (1)'!Y303</f>
        <v>3395.25</v>
      </c>
      <c r="L9" s="34">
        <f>'detali informacija (1)'!Y268</f>
        <v>3395.25</v>
      </c>
      <c r="M9" s="17"/>
    </row>
    <row r="10" ht="13.65" customHeight="1">
      <c r="A10" s="8"/>
      <c r="B10" s="8"/>
      <c r="C10" s="29">
        <v>3</v>
      </c>
      <c r="D10" s="30">
        <f>'detali informacija (1)'!Y17</f>
        <v>6370.813024587</v>
      </c>
      <c r="E10" s="31">
        <f>'detali informacija (1)'!Y53</f>
        <v>0</v>
      </c>
      <c r="F10" s="32">
        <f>'detali informacija (1)'!Y89</f>
        <v>0</v>
      </c>
      <c r="G10" s="32">
        <f>'detali informacija (1)'!Y125</f>
        <v>0</v>
      </c>
      <c r="H10" s="32">
        <f>'detali informacija (1)'!Y161</f>
        <v>0</v>
      </c>
      <c r="I10" s="32">
        <f>'detali informacija (1)'!Y197</f>
        <v>0</v>
      </c>
      <c r="J10" s="32">
        <f>'detali informacija (1)'!Y233</f>
        <v>0</v>
      </c>
      <c r="K10" s="33">
        <f>'detali informacija (1)'!Y304</f>
        <v>5317.275</v>
      </c>
      <c r="L10" s="34">
        <f>'detali informacija (1)'!Y269</f>
        <v>5317.275</v>
      </c>
      <c r="M10" s="17"/>
    </row>
    <row r="11" ht="13.65" customHeight="1">
      <c r="A11" s="8"/>
      <c r="B11" s="8"/>
      <c r="C11" s="29">
        <v>4</v>
      </c>
      <c r="D11" s="30">
        <f>'detali informacija (1)'!Y18</f>
        <v>8907.842855410470</v>
      </c>
      <c r="E11" s="31">
        <f>'detali informacija (1)'!Y54</f>
        <v>0</v>
      </c>
      <c r="F11" s="32">
        <f>'detali informacija (1)'!Y90</f>
        <v>0</v>
      </c>
      <c r="G11" s="32">
        <f>'detali informacija (1)'!Y126</f>
        <v>0</v>
      </c>
      <c r="H11" s="32">
        <f>'detali informacija (1)'!Y162</f>
        <v>0</v>
      </c>
      <c r="I11" s="32">
        <f>'detali informacija (1)'!Y198</f>
        <v>0</v>
      </c>
      <c r="J11" s="32">
        <f>'detali informacija (1)'!Y234</f>
        <v>0</v>
      </c>
      <c r="K11" s="33">
        <f>'detali informacija (1)'!Y305</f>
        <v>7409.0025</v>
      </c>
      <c r="L11" s="34">
        <f>'detali informacija (1)'!Y270</f>
        <v>7409.0025</v>
      </c>
      <c r="M11" s="17"/>
    </row>
    <row r="12" ht="13.65" customHeight="1">
      <c r="A12" s="8"/>
      <c r="B12" s="8"/>
      <c r="C12" s="29">
        <v>5</v>
      </c>
      <c r="D12" s="30">
        <f>'detali informacija (1)'!Y19</f>
        <v>11684.6220052468</v>
      </c>
      <c r="E12" s="35">
        <f>'detali informacija (1)'!Y55</f>
        <v>0</v>
      </c>
      <c r="F12" s="36">
        <f>'detali informacija (1)'!Y91</f>
        <v>0</v>
      </c>
      <c r="G12" s="36">
        <f>'detali informacija (1)'!Y127</f>
        <v>0</v>
      </c>
      <c r="H12" s="32">
        <f>'detali informacija (1)'!Y163</f>
        <v>0</v>
      </c>
      <c r="I12" s="32">
        <f>'detali informacija (1)'!Y199</f>
        <v>0</v>
      </c>
      <c r="J12" s="32">
        <f>'detali informacija (1)'!Y235</f>
        <v>0</v>
      </c>
      <c r="K12" s="33">
        <f>'detali informacija (1)'!Y306</f>
        <v>9687.402749999999</v>
      </c>
      <c r="L12" s="34">
        <f>'detali informacija (1)'!Y271</f>
        <v>9687.402749999999</v>
      </c>
      <c r="M12" s="17"/>
    </row>
    <row r="13" ht="13.65" customHeight="1">
      <c r="A13" s="8"/>
      <c r="B13" s="8"/>
      <c r="C13" s="29">
        <v>6</v>
      </c>
      <c r="D13" s="33">
        <f>'detali informacija (1)'!Y20</f>
        <v>14723.8067847426</v>
      </c>
      <c r="E13" s="37">
        <f>'detali informacija (1)'!Y56</f>
        <v>0</v>
      </c>
      <c r="F13" s="38">
        <f>'detali informacija (1)'!Y92</f>
        <v>0</v>
      </c>
      <c r="G13" s="39">
        <f>'detali informacija (1)'!Y128</f>
        <v>14477.5808839634</v>
      </c>
      <c r="H13" s="40">
        <f>'detali informacija (1)'!Y164</f>
        <v>13924.1487909199</v>
      </c>
      <c r="I13" s="41">
        <f>'detali informacija (1)'!Y200</f>
        <v>14450.2890640586</v>
      </c>
      <c r="J13" s="41">
        <f>'detali informacija (1)'!Y236</f>
        <v>14411.3914349305</v>
      </c>
      <c r="K13" s="33">
        <f>'detali informacija (1)'!Y307</f>
        <v>12171.143025</v>
      </c>
      <c r="L13" s="34">
        <f>'detali informacija (1)'!Y272</f>
        <v>12171.143025</v>
      </c>
      <c r="M13" s="17"/>
    </row>
    <row r="14" ht="13.65" customHeight="1">
      <c r="A14" s="8"/>
      <c r="B14" s="8"/>
      <c r="C14" s="29">
        <v>7</v>
      </c>
      <c r="D14" s="33">
        <f>'detali informacija (1)'!Y21</f>
        <v>18050.1945259008</v>
      </c>
      <c r="E14" s="37">
        <f>'detali informacija (1)'!Y57</f>
        <v>0</v>
      </c>
      <c r="F14" s="38">
        <f>'detali informacija (1)'!Y93</f>
        <v>0</v>
      </c>
      <c r="G14" s="39">
        <f>'detali informacija (1)'!Y129</f>
        <v>17797.0466673477</v>
      </c>
      <c r="H14" s="40">
        <f>'detali informacija (1)'!Y165</f>
        <v>17105.1066241367</v>
      </c>
      <c r="I14" s="41">
        <f>'detali informacija (1)'!Y201</f>
        <v>17756.103085686</v>
      </c>
      <c r="J14" s="41">
        <f>'detali informacija (1)'!Y237</f>
        <v>17697.784068507</v>
      </c>
      <c r="K14" s="33">
        <f>'detali informacija (1)'!Y308</f>
        <v>14880.7573275</v>
      </c>
      <c r="L14" s="34">
        <f>'detali informacija (1)'!Y273</f>
        <v>14880.7573275</v>
      </c>
      <c r="M14" s="17"/>
    </row>
    <row r="15" ht="13.65" customHeight="1">
      <c r="A15" s="8"/>
      <c r="B15" s="8"/>
      <c r="C15" s="29">
        <v>8</v>
      </c>
      <c r="D15" s="33">
        <f>'detali informacija (1)'!Y22</f>
        <v>21690.9259085984</v>
      </c>
      <c r="E15" s="37">
        <f>'detali informacija (1)'!Y58</f>
        <v>0</v>
      </c>
      <c r="F15" s="38">
        <f>'detali informacija (1)'!Y94</f>
        <v>0</v>
      </c>
      <c r="G15" s="39">
        <f>'detali informacija (1)'!Y130</f>
        <v>21423.6294250107</v>
      </c>
      <c r="H15" s="40">
        <f>'detali informacija (1)'!Y166</f>
        <v>20560.4220704685</v>
      </c>
      <c r="I15" s="41">
        <f>'detali informacija (1)'!Y202</f>
        <v>21365.2255437977</v>
      </c>
      <c r="J15" s="41">
        <f>'detali informacija (1)'!Y238</f>
        <v>21282.0881943172</v>
      </c>
      <c r="K15" s="33">
        <f>'detali informacija (1)'!Y309</f>
        <v>17838.83306025</v>
      </c>
      <c r="L15" s="34">
        <f>'detali informacija (1)'!Y274</f>
        <v>17838.83306025</v>
      </c>
      <c r="M15" s="17"/>
    </row>
    <row r="16" ht="13.65" customHeight="1">
      <c r="A16" s="8"/>
      <c r="B16" s="8"/>
      <c r="C16" s="29">
        <v>9</v>
      </c>
      <c r="D16" s="33">
        <f>'detali informacija (1)'!Y23</f>
        <v>25675.7064069609</v>
      </c>
      <c r="E16" s="37">
        <f>'detali informacija (1)'!Y59</f>
        <v>0</v>
      </c>
      <c r="F16" s="38">
        <f>'detali informacija (1)'!Y95</f>
        <v>0</v>
      </c>
      <c r="G16" s="39">
        <f>'detali informacija (1)'!Y131</f>
        <v>25385.7436194127</v>
      </c>
      <c r="H16" s="40">
        <f>'detali informacija (1)'!Y167</f>
        <v>24313.7584740464</v>
      </c>
      <c r="I16" s="41">
        <f>'detali informacija (1)'!Y203</f>
        <v>25305.4849874411</v>
      </c>
      <c r="J16" s="41">
        <f>'detali informacija (1)'!Y239</f>
        <v>25191.3094891321</v>
      </c>
      <c r="K16" s="33">
        <f>'detali informacija (1)'!Y310</f>
        <v>21070.216366275</v>
      </c>
      <c r="L16" s="34">
        <f>'detali informacija (1)'!Y275</f>
        <v>21070.216366275</v>
      </c>
      <c r="M16" s="17"/>
    </row>
    <row r="17" ht="13.65" customHeight="1">
      <c r="A17" s="8"/>
      <c r="B17" s="8"/>
      <c r="C17" s="29">
        <v>10</v>
      </c>
      <c r="D17" s="33">
        <f>'detali informacija (1)'!Y24</f>
        <v>30037.0486624187</v>
      </c>
      <c r="E17" s="37">
        <f>'detali informacija (1)'!Y60</f>
        <v>0</v>
      </c>
      <c r="F17" s="38">
        <f>'detali informacija (1)'!Y96</f>
        <v>0</v>
      </c>
      <c r="G17" s="39">
        <f>'detali informacija (1)'!Y132</f>
        <v>29714.4326190808</v>
      </c>
      <c r="H17" s="40">
        <f>'detali informacija (1)'!Y168</f>
        <v>28390.8201424329</v>
      </c>
      <c r="I17" s="41">
        <f>'detali informacija (1)'!Y204</f>
        <v>29607.2632350388</v>
      </c>
      <c r="J17" s="41">
        <f>'detali informacija (1)'!Y240</f>
        <v>29454.9016943219</v>
      </c>
      <c r="K17" s="33">
        <f>'detali informacija (1)'!Y311</f>
        <v>24602.2380029025</v>
      </c>
      <c r="L17" s="34">
        <f>'detali informacija (1)'!Y276</f>
        <v>24602.2380029025</v>
      </c>
      <c r="M17" s="17"/>
    </row>
    <row r="18" ht="18.5" customHeight="1">
      <c r="A18" s="8"/>
      <c r="B18" s="8"/>
      <c r="C18" s="29">
        <v>11</v>
      </c>
      <c r="D18" s="42">
        <f>'detali informacija (1)'!Y25</f>
        <v>34810.5377610173</v>
      </c>
      <c r="E18" s="43">
        <f>'detali informacija (1)'!Y61</f>
        <v>29347.4416501843</v>
      </c>
      <c r="F18" s="44">
        <f>'detali informacija (1)'!Y97</f>
        <v>31459.4707618694</v>
      </c>
      <c r="G18" s="44">
        <f>'detali informacija (1)'!Y133</f>
        <v>34443.6119249982</v>
      </c>
      <c r="H18" s="45">
        <f>'detali informacija (1)'!Y169</f>
        <v>32819.5283797177</v>
      </c>
      <c r="I18" s="46">
        <f>'detali informacija (1)'!Y205</f>
        <v>34303.7296368536</v>
      </c>
      <c r="J18" s="46">
        <f>'detali informacija (1)'!Y241</f>
        <v>34104.9885329122</v>
      </c>
      <c r="K18" s="42">
        <f>'detali informacija (1)'!Y312</f>
        <v>28464.9618031928</v>
      </c>
      <c r="L18" s="43">
        <f>'detali informacija (1)'!Y277</f>
        <v>28464.9618031928</v>
      </c>
      <c r="M18" s="17"/>
    </row>
    <row r="19" ht="13.65" customHeight="1">
      <c r="A19" s="8"/>
      <c r="B19" s="8"/>
      <c r="C19" s="29">
        <v>12</v>
      </c>
      <c r="D19" s="33">
        <f>'detali informacija (1)'!Y26</f>
        <v>40035.1215794334</v>
      </c>
      <c r="E19" s="34">
        <f>'detali informacija (1)'!Y62</f>
        <v>34067.289968465</v>
      </c>
      <c r="F19" s="39">
        <f>'detali informacija (1)'!Y98</f>
        <v>36444.6415845422</v>
      </c>
      <c r="G19" s="39">
        <f>'detali informacija (1)'!Y134</f>
        <v>39610.334900299</v>
      </c>
      <c r="H19" s="40">
        <f>'detali informacija (1)'!Y170</f>
        <v>37630.2127024684</v>
      </c>
      <c r="I19" s="41">
        <f>'detali informacija (1)'!Y206</f>
        <v>39431.0968310349</v>
      </c>
      <c r="J19" s="41">
        <f>'detali informacija (1)'!Y242</f>
        <v>39176.6057434207</v>
      </c>
      <c r="K19" s="33">
        <f>'detali informacija (1)'!Y313</f>
        <v>32691.457983512</v>
      </c>
      <c r="L19" s="34">
        <f>'detali informacija (1)'!Y278</f>
        <v>32691.457983512</v>
      </c>
      <c r="M19" s="17"/>
    </row>
    <row r="20" ht="13.65" customHeight="1">
      <c r="A20" s="8"/>
      <c r="B20" s="8"/>
      <c r="C20" s="29">
        <v>13</v>
      </c>
      <c r="D20" s="33">
        <f>'detali informacija (1)'!Y27</f>
        <v>45753.4285686899</v>
      </c>
      <c r="E20" s="34">
        <f>'detali informacija (1)'!Y63</f>
        <v>39234.1474205284</v>
      </c>
      <c r="F20" s="39">
        <f>'detali informacija (1)'!Y99</f>
        <v>41911.8784257674</v>
      </c>
      <c r="G20" s="39">
        <f>'detali informacija (1)'!Y135</f>
        <v>45255.0830852747</v>
      </c>
      <c r="H20" s="40">
        <f>'detali informacija (1)'!Y171</f>
        <v>42855.8185480563</v>
      </c>
      <c r="I20" s="41">
        <f>'detali informacija (1)'!Y207</f>
        <v>45028.8999652824</v>
      </c>
      <c r="J20" s="41">
        <f>'detali informacija (1)'!Y243</f>
        <v>44707.9650540618</v>
      </c>
      <c r="K20" s="33">
        <f>'detali informacija (1)'!Y314</f>
        <v>37318.1037818633</v>
      </c>
      <c r="L20" s="34">
        <f>'detali informacija (1)'!Y279</f>
        <v>37318.1037818633</v>
      </c>
      <c r="M20" s="17"/>
    </row>
    <row r="21" ht="13.65" customHeight="1">
      <c r="A21" s="8"/>
      <c r="B21" s="8"/>
      <c r="C21" s="29">
        <v>14</v>
      </c>
      <c r="D21" s="33">
        <f>'detali informacija (1)'!Y28</f>
        <v>52012.1155684311</v>
      </c>
      <c r="E21" s="34">
        <f>'detali informacija (1)'!Y64</f>
        <v>44890.3495121387</v>
      </c>
      <c r="F21" s="39">
        <f>'detali informacija (1)'!Y100</f>
        <v>47907.7970695391</v>
      </c>
      <c r="G21" s="39">
        <f>'detali informacija (1)'!Y136</f>
        <v>51422.0833723243</v>
      </c>
      <c r="H21" s="40">
        <f>'detali informacija (1)'!Y172</f>
        <v>48532.1328978262</v>
      </c>
      <c r="I21" s="41">
        <f>'detali informacija (1)'!Y208</f>
        <v>51140.3015370971</v>
      </c>
      <c r="J21" s="41">
        <f>'detali informacija (1)'!Y244</f>
        <v>50740.7420862125</v>
      </c>
      <c r="K21" s="33">
        <f>'detali informacija (1)'!Y315</f>
        <v>42384.9141600496</v>
      </c>
      <c r="L21" s="34">
        <f>'detali informacija (1)'!Y280</f>
        <v>42384.9141600496</v>
      </c>
      <c r="M21" s="17"/>
    </row>
    <row r="22" ht="13.65" customHeight="1">
      <c r="A22" s="8"/>
      <c r="B22" s="8"/>
      <c r="C22" s="29">
        <v>15</v>
      </c>
      <c r="D22" s="33">
        <f>'detali informacija (1)'!Y29</f>
        <v>58862.2484896478</v>
      </c>
      <c r="E22" s="34">
        <f>'detali informacija (1)'!Y65</f>
        <v>51082.2412757407</v>
      </c>
      <c r="F22" s="39">
        <f>'detali informacija (1)'!Y101</f>
        <v>54483.5210461635</v>
      </c>
      <c r="G22" s="39">
        <f>'detali informacija (1)'!Y137</f>
        <v>58159.6545259317</v>
      </c>
      <c r="H22" s="40">
        <f>'detali informacija (1)'!Y173</f>
        <v>54698.0293602637</v>
      </c>
      <c r="I22" s="41">
        <f>'detali informacija (1)'!Y209</f>
        <v>57812.4242031258</v>
      </c>
      <c r="J22" s="41">
        <f>'detali informacija (1)'!Y245</f>
        <v>57320.3903563277</v>
      </c>
      <c r="K22" s="33">
        <f>'detali informacija (1)'!Y316</f>
        <v>47935.9055760546</v>
      </c>
      <c r="L22" s="34">
        <f>'detali informacija (1)'!Y281</f>
        <v>47935.9055760546</v>
      </c>
      <c r="M22" s="17"/>
    </row>
    <row r="23" ht="13.65" customHeight="1">
      <c r="A23" s="8"/>
      <c r="B23" s="8"/>
      <c r="C23" s="29">
        <v>16</v>
      </c>
      <c r="D23" s="33">
        <f>'detali informacija (1)'!Y30</f>
        <v>66359.7189719195</v>
      </c>
      <c r="E23" s="34">
        <f>'detali informacija (1)'!Y66</f>
        <v>57860.55700619</v>
      </c>
      <c r="F23" s="39">
        <f>'detali informacija (1)'!Y102</f>
        <v>61695.1175313275</v>
      </c>
      <c r="G23" s="39">
        <f>'detali informacija (1)'!Y138</f>
        <v>65520.5857626709</v>
      </c>
      <c r="H23" s="40">
        <f>'detali informacija (1)'!Y174</f>
        <v>61395.7343925864</v>
      </c>
      <c r="I23" s="41">
        <f>'detali informacija (1)'!Y210</f>
        <v>65096.7141237626</v>
      </c>
      <c r="J23" s="41">
        <f>'detali informacija (1)'!Y246</f>
        <v>64496.4837421288</v>
      </c>
      <c r="K23" s="33">
        <f>'detali informacija (1)'!Y317</f>
        <v>54019.49613366</v>
      </c>
      <c r="L23" s="34">
        <f>'detali informacija (1)'!Y282</f>
        <v>54019.49613366</v>
      </c>
      <c r="M23" s="17"/>
    </row>
    <row r="24" ht="13.65" customHeight="1">
      <c r="A24" s="8"/>
      <c r="B24" s="8"/>
      <c r="C24" s="29">
        <v>17</v>
      </c>
      <c r="D24" s="33">
        <f>'detali informacija (1)'!Y31</f>
        <v>74565.7004147659</v>
      </c>
      <c r="E24" s="34">
        <f>'detali informacija (1)'!Y67</f>
        <v>65280.8359606348</v>
      </c>
      <c r="F24" s="39">
        <f>'detali informacija (1)'!Y103</f>
        <v>69604.0753966069</v>
      </c>
      <c r="G24" s="39">
        <f>'detali informacija (1)'!Y139</f>
        <v>73562.5503574332</v>
      </c>
      <c r="H24" s="40">
        <f>'detali informacija (1)'!Y175</f>
        <v>68671.116483947</v>
      </c>
      <c r="I24" s="41">
        <f>'detali informacija (1)'!Y211</f>
        <v>73049.3376446178</v>
      </c>
      <c r="J24" s="41">
        <f>'detali informacija (1)'!Y247</f>
        <v>72323.0899933528</v>
      </c>
      <c r="K24" s="33">
        <f>'detali informacija (1)'!Y318</f>
        <v>60688.945747026</v>
      </c>
      <c r="L24" s="34">
        <f>'detali informacija (1)'!Y283</f>
        <v>60688.945747026</v>
      </c>
      <c r="M24" s="17"/>
    </row>
    <row r="25" ht="13.65" customHeight="1">
      <c r="A25" s="8"/>
      <c r="B25" s="8"/>
      <c r="C25" s="29">
        <v>18</v>
      </c>
      <c r="D25" s="33">
        <f>'detali informacija (1)'!Y32</f>
        <v>83547.1471039613</v>
      </c>
      <c r="E25" s="34">
        <f>'detali informacija (1)'!Y68</f>
        <v>73403.8774286555</v>
      </c>
      <c r="F25" s="39">
        <f>'detali informacija (1)'!Y104</f>
        <v>78277.8294874588</v>
      </c>
      <c r="G25" s="39">
        <f>'detali informacija (1)'!Y140</f>
        <v>82348.5575165029</v>
      </c>
      <c r="H25" s="40">
        <f>'detali informacija (1)'!Y176</f>
        <v>76574.0002806874</v>
      </c>
      <c r="I25" s="41">
        <f>'detali informacija (1)'!Y212</f>
        <v>81731.6143735115</v>
      </c>
      <c r="J25" s="41">
        <f>'detali informacija (1)'!Y248</f>
        <v>80859.1781012502</v>
      </c>
      <c r="K25" s="33">
        <f>'detali informacija (1)'!Y319</f>
        <v>68002.8403217286</v>
      </c>
      <c r="L25" s="34">
        <f>'detali informacija (1)'!Y284</f>
        <v>68002.8403217286</v>
      </c>
      <c r="M25" s="17"/>
    </row>
    <row r="26" ht="13.65" customHeight="1">
      <c r="A26" s="8"/>
      <c r="B26" s="8"/>
      <c r="C26" s="29">
        <v>19</v>
      </c>
      <c r="D26" s="33">
        <f>'detali informacija (1)'!Y33</f>
        <v>93377.3405052856</v>
      </c>
      <c r="E26" s="34">
        <f>'detali informacija (1)'!Y69</f>
        <v>82296.2389013545</v>
      </c>
      <c r="F26" s="39">
        <f>'detali informacija (1)'!Y105</f>
        <v>87790.3355988961</v>
      </c>
      <c r="G26" s="39">
        <f>'detali informacija (1)'!Y141</f>
        <v>91947.4460579297</v>
      </c>
      <c r="H26" s="40">
        <f>'detali informacija (1)'!Y177</f>
        <v>85158.5078048967</v>
      </c>
      <c r="I26" s="41">
        <f>'detali informacija (1)'!Y213</f>
        <v>91210.4899922812</v>
      </c>
      <c r="J26" s="41">
        <f>'detali informacija (1)'!Y249</f>
        <v>90169.0625961285</v>
      </c>
      <c r="K26" s="33">
        <f>'detali informacija (1)'!Y320</f>
        <v>76025.6243539015</v>
      </c>
      <c r="L26" s="34">
        <f>'detali informacija (1)'!Y285</f>
        <v>76025.6243539015</v>
      </c>
      <c r="M26" s="17"/>
    </row>
    <row r="27" ht="18.5" customHeight="1">
      <c r="A27" s="8"/>
      <c r="B27" s="8"/>
      <c r="C27" s="29">
        <v>20</v>
      </c>
      <c r="D27" s="42">
        <f>'detali informacija (1)'!Y34</f>
        <v>104136.487183035</v>
      </c>
      <c r="E27" s="43">
        <f>'detali informacija (1)'!Y70</f>
        <v>92030.7814212277</v>
      </c>
      <c r="F27" s="44">
        <f>'detali informacija (1)'!Y106</f>
        <v>98222.7010513094</v>
      </c>
      <c r="G27" s="44">
        <f>'detali informacija (1)'!Y142</f>
        <v>102434.423767209</v>
      </c>
      <c r="H27" s="45">
        <f>'detali informacija (1)'!Y178</f>
        <v>94483.429103068993</v>
      </c>
      <c r="I27" s="46">
        <f>'detali informacija (1)'!Y214</f>
        <v>101559.052449073</v>
      </c>
      <c r="J27" s="46">
        <f>'detali informacija (1)'!Y250</f>
        <v>100322.888120468</v>
      </c>
      <c r="K27" s="42">
        <f>'detali informacija (1)'!Y321</f>
        <v>84828.186789291605</v>
      </c>
      <c r="L27" s="43">
        <f>'detali informacija (1)'!Y286</f>
        <v>84828.186789291605</v>
      </c>
      <c r="M27" s="17"/>
    </row>
    <row r="28" ht="13.65" customHeight="1">
      <c r="A28" s="8"/>
      <c r="B28" s="8"/>
      <c r="C28" s="29">
        <v>21</v>
      </c>
      <c r="D28" s="33">
        <f>'detali informacija (1)'!Y35</f>
        <v>115912.373221832</v>
      </c>
      <c r="E28" s="34">
        <f>'detali informacija (1)'!Y71</f>
        <v>102687.266581233</v>
      </c>
      <c r="F28" s="39">
        <f>'detali informacija (1)'!Y107</f>
        <v>109663.876242971</v>
      </c>
      <c r="G28" s="39">
        <f>'detali informacija (1)'!Y143</f>
        <v>113891.656654151</v>
      </c>
      <c r="H28" s="40">
        <f>'detali informacija (1)'!Y179</f>
        <v>104612.624863209</v>
      </c>
      <c r="I28" s="41">
        <f>'detali informacija (1)'!Y215</f>
        <v>112857.095511275</v>
      </c>
      <c r="J28" s="41">
        <f>'detali informacija (1)'!Y251</f>
        <v>111397.157928588</v>
      </c>
      <c r="K28" s="33">
        <f>'detali informacija (1)'!Y322</f>
        <v>94488.505468221</v>
      </c>
      <c r="L28" s="34">
        <f>'detali informacija (1)'!Y287</f>
        <v>94488.505468221</v>
      </c>
      <c r="M28" s="17"/>
    </row>
    <row r="29" ht="13.65" customHeight="1">
      <c r="A29" s="8"/>
      <c r="B29" s="8"/>
      <c r="C29" s="29">
        <v>22</v>
      </c>
      <c r="D29" s="33">
        <f>'detali informacija (1)'!Y36</f>
        <v>128801.080491295</v>
      </c>
      <c r="E29" s="34">
        <f>'detali informacija (1)'!Y72</f>
        <v>114353.010064666</v>
      </c>
      <c r="F29" s="39">
        <f>'detali informacija (1)'!Y108</f>
        <v>122211.413075666</v>
      </c>
      <c r="G29" s="39">
        <f>'detali informacija (1)'!Y144</f>
        <v>126408.912727793</v>
      </c>
      <c r="H29" s="40">
        <f>'detali informacija (1)'!Y180</f>
        <v>115615.463757661</v>
      </c>
      <c r="I29" s="41">
        <f>'detali informacija (1)'!Y216</f>
        <v>125191.734024434</v>
      </c>
      <c r="J29" s="41">
        <f>'detali informacija (1)'!Y252</f>
        <v>123475.310294815</v>
      </c>
      <c r="K29" s="33">
        <f>'detali informacija (1)'!Y323</f>
        <v>105092.356015043</v>
      </c>
      <c r="L29" s="34">
        <f>'detali informacija (1)'!Y288</f>
        <v>105092.356015043</v>
      </c>
      <c r="M29" s="17"/>
    </row>
    <row r="30" ht="13.65" customHeight="1">
      <c r="A30" s="8"/>
      <c r="B30" s="8"/>
      <c r="C30" s="29">
        <v>23</v>
      </c>
      <c r="D30" s="33">
        <f>'detali informacija (1)'!Y37</f>
        <v>142907.770597722</v>
      </c>
      <c r="E30" s="34">
        <f>'detali informacija (1)'!Y73</f>
        <v>127123.597080732</v>
      </c>
      <c r="F30" s="39">
        <f>'detali informacija (1)'!Y109</f>
        <v>135972.296720083</v>
      </c>
      <c r="G30" s="39">
        <f>'detali informacija (1)'!Y145</f>
        <v>140084.265333368</v>
      </c>
      <c r="H30" s="40">
        <f>'detali informacija (1)'!Y181</f>
        <v>127567.297506759</v>
      </c>
      <c r="I30" s="41">
        <f>'detali informacija (1)'!Y217</f>
        <v>138658.075621176</v>
      </c>
      <c r="J30" s="41">
        <f>'detali informacija (1)'!Y253</f>
        <v>136648.34717304</v>
      </c>
      <c r="K30" s="33">
        <f>'detali informacija (1)'!Y324</f>
        <v>116734.091616548</v>
      </c>
      <c r="L30" s="34">
        <f>'detali informacija (1)'!Y289</f>
        <v>116734.091616548</v>
      </c>
      <c r="M30" s="17"/>
    </row>
    <row r="31" ht="13.65" customHeight="1">
      <c r="A31" s="8"/>
      <c r="B31" s="8"/>
      <c r="C31" s="29">
        <v>24</v>
      </c>
      <c r="D31" s="33">
        <f>'detali informacija (1)'!Y38</f>
        <v>158347.542919207</v>
      </c>
      <c r="E31" s="34">
        <f>'detali informacija (1)'!Y74</f>
        <v>141103.665557852</v>
      </c>
      <c r="F31" s="39">
        <f>'detali informacija (1)'!Y110</f>
        <v>151063.857812915</v>
      </c>
      <c r="G31" s="39">
        <f>'detali informacija (1)'!Y146</f>
        <v>155024.861562011</v>
      </c>
      <c r="H31" s="40">
        <f>'detali informacija (1)'!Y182</f>
        <v>140549.976916717</v>
      </c>
      <c r="I31" s="41">
        <f>'detali informacija (1)'!Y218</f>
        <v>153359.954059419</v>
      </c>
      <c r="J31" s="41">
        <f>'detali informacija (1)'!Y254</f>
        <v>151015.519844276</v>
      </c>
      <c r="K31" s="33">
        <f>'detali informacija (1)'!Y325</f>
        <v>129517.500778203</v>
      </c>
      <c r="L31" s="34">
        <f>'detali informacija (1)'!Y290</f>
        <v>129517.500778203</v>
      </c>
      <c r="M31" s="17"/>
    </row>
    <row r="32" ht="13.65" customHeight="1">
      <c r="A32" s="8"/>
      <c r="B32" s="8"/>
      <c r="C32" s="29">
        <v>25</v>
      </c>
      <c r="D32" s="33">
        <f>'detali informacija (1)'!Y39</f>
        <v>175246.373725072</v>
      </c>
      <c r="E32" s="34">
        <f>'detali informacija (1)'!Y75</f>
        <v>156407.763511931</v>
      </c>
      <c r="F32" s="39">
        <f>'detali informacija (1)'!Y111</f>
        <v>167614.772863424</v>
      </c>
      <c r="G32" s="39">
        <f>'detali informacija (1)'!Y147</f>
        <v>171347.761753728</v>
      </c>
      <c r="H32" s="40">
        <f>'detali informacija (1)'!Y183</f>
        <v>154652.412425784</v>
      </c>
      <c r="I32" s="41">
        <f>'detali informacija (1)'!Y219</f>
        <v>169410.729844371</v>
      </c>
      <c r="J32" s="41">
        <f>'detali informacija (1)'!Y255</f>
        <v>166685.07671816</v>
      </c>
      <c r="K32" s="33">
        <f>'detali informacija (1)'!Y326</f>
        <v>143556.750856024</v>
      </c>
      <c r="L32" s="34">
        <f>'detali informacija (1)'!Y291</f>
        <v>143556.750856024</v>
      </c>
      <c r="M32" s="17"/>
    </row>
    <row r="33" ht="13.65" customHeight="1">
      <c r="A33" s="8"/>
      <c r="B33" s="8"/>
      <c r="C33" s="29">
        <v>26</v>
      </c>
      <c r="D33" s="33">
        <f>'detali informacija (1)'!Y40</f>
        <v>193742.144042091</v>
      </c>
      <c r="E33" s="34">
        <f>'detali informacija (1)'!Y76</f>
        <v>173161.287614575</v>
      </c>
      <c r="F33" s="39">
        <f>'detali informacija (1)'!Y112</f>
        <v>185766.161399317</v>
      </c>
      <c r="G33" s="39">
        <f>'detali informacija (1)'!Y148</f>
        <v>189180.856671183</v>
      </c>
      <c r="H33" s="40">
        <f>'detali informacija (1)'!Y184</f>
        <v>169971.182997508</v>
      </c>
      <c r="I33" s="41">
        <f>'detali informacija (1)'!Y220</f>
        <v>186934.164307592</v>
      </c>
      <c r="J33" s="41">
        <f>'detali informacija (1)'!Y256</f>
        <v>183775.078922661</v>
      </c>
      <c r="K33" s="33">
        <f>'detali informacija (1)'!Y327</f>
        <v>158977.425941626</v>
      </c>
      <c r="L33" s="34">
        <f>'detali informacija (1)'!Y292</f>
        <v>158977.425941626</v>
      </c>
      <c r="M33" s="17"/>
    </row>
    <row r="34" ht="13.65" customHeight="1">
      <c r="A34" s="8"/>
      <c r="B34" s="8"/>
      <c r="C34" s="29">
        <v>27</v>
      </c>
      <c r="D34" s="33">
        <f>'detali informacija (1)'!Y41</f>
        <v>213985.764654069</v>
      </c>
      <c r="E34" s="34">
        <f>'detali informacija (1)'!Y77</f>
        <v>191501.510651573</v>
      </c>
      <c r="F34" s="39">
        <f>'detali informacija (1)'!Y113</f>
        <v>205672.789206631</v>
      </c>
      <c r="G34" s="39">
        <f>'detali informacija (1)'!Y149</f>
        <v>208663.869530401</v>
      </c>
      <c r="H34" s="40">
        <f>'detali informacija (1)'!Y185</f>
        <v>186611.197531043</v>
      </c>
      <c r="I34" s="41">
        <f>'detali informacija (1)'!Y221</f>
        <v>206065.373882814</v>
      </c>
      <c r="J34" s="41">
        <f>'detali informacija (1)'!Y257</f>
        <v>202414.289827</v>
      </c>
      <c r="K34" s="33">
        <f>'detali informacija (1)'!Y328</f>
        <v>175917.668535788</v>
      </c>
      <c r="L34" s="34">
        <f>'detali informacija (1)'!Y293</f>
        <v>175917.668535788</v>
      </c>
      <c r="M34" s="17"/>
    </row>
    <row r="35" ht="13.65" customHeight="1">
      <c r="A35" s="8"/>
      <c r="B35" s="8"/>
      <c r="C35" s="29">
        <v>28</v>
      </c>
      <c r="D35" s="33">
        <f>'detali informacija (1)'!Y42</f>
        <v>236142.407413879</v>
      </c>
      <c r="E35" s="34">
        <f>'detali informacija (1)'!Y78</f>
        <v>211578.706290296</v>
      </c>
      <c r="F35" s="39">
        <f>'detali informacija (1)'!Y114</f>
        <v>227504.387922912</v>
      </c>
      <c r="G35" s="39">
        <f>'detali informacija (1)'!Y150</f>
        <v>229949.450739354</v>
      </c>
      <c r="H35" s="40">
        <f>'detali informacija (1)'!Y186</f>
        <v>204686.413318095</v>
      </c>
      <c r="I35" s="41">
        <f>'detali informacija (1)'!Y222</f>
        <v>226951.871936562</v>
      </c>
      <c r="J35" s="41">
        <f>'detali informacija (1)'!Y258</f>
        <v>222743.145199818</v>
      </c>
      <c r="K35" s="33">
        <f>'detali informacija (1)'!Y329</f>
        <v>194529.435389367</v>
      </c>
      <c r="L35" s="34">
        <f>'detali informacija (1)'!Y294</f>
        <v>194529.435389367</v>
      </c>
      <c r="M35" s="17"/>
    </row>
    <row r="36" ht="13.65" customHeight="1">
      <c r="A36" s="8"/>
      <c r="B36" s="8"/>
      <c r="C36" s="29">
        <v>29</v>
      </c>
      <c r="D36" s="33">
        <f>'detali informacija (1)'!Y43</f>
        <v>260392.852914491</v>
      </c>
      <c r="E36" s="34">
        <f>'detali informacija (1)'!Y79</f>
        <v>233557.380371979</v>
      </c>
      <c r="F36" s="39">
        <f>'detali informacija (1)'!Y115</f>
        <v>251447.102235058</v>
      </c>
      <c r="G36" s="39">
        <f>'detali informacija (1)'!Y151</f>
        <v>253204.373921759</v>
      </c>
      <c r="H36" s="40">
        <f>'detali informacija (1)'!Y187</f>
        <v>224320.616466781</v>
      </c>
      <c r="I36" s="41">
        <f>'detali informacija (1)'!Y223</f>
        <v>249754.706186742</v>
      </c>
      <c r="J36" s="41">
        <f>'detali informacija (1)'!Y259</f>
        <v>244914.811312182</v>
      </c>
      <c r="K36" s="33">
        <f>'detali informacija (1)'!Y330</f>
        <v>214979.878928304</v>
      </c>
      <c r="L36" s="34">
        <f>'detali informacija (1)'!Y295</f>
        <v>214979.878928304</v>
      </c>
      <c r="M36" s="17"/>
    </row>
    <row r="37" ht="18.5" customHeight="1">
      <c r="A37" s="8"/>
      <c r="B37" s="8"/>
      <c r="C37" s="29">
        <v>30</v>
      </c>
      <c r="D37" s="42">
        <f>'detali informacija (1)'!Y44</f>
        <v>286934.96551491</v>
      </c>
      <c r="E37" s="47">
        <f>'detali informacija (1)'!Y80</f>
        <v>257617.618817688</v>
      </c>
      <c r="F37" s="48">
        <f>'detali informacija (1)'!Y116</f>
        <v>277705.077021188</v>
      </c>
      <c r="G37" s="48">
        <f>'detali informacija (1)'!Y152</f>
        <v>278610.842597</v>
      </c>
      <c r="H37" s="45">
        <f>'detali informacija (1)'!Y188</f>
        <v>245648.269637041</v>
      </c>
      <c r="I37" s="46">
        <f>'detali informacija (1)'!Y224</f>
        <v>274649.700479376</v>
      </c>
      <c r="J37" s="46">
        <f>'detali informacija (1)'!Y260</f>
        <v>269096.338957631</v>
      </c>
      <c r="K37" s="42">
        <f>'detali informacija (1)'!Y331</f>
        <v>237452.866821135</v>
      </c>
      <c r="L37" s="47">
        <f>'detali informacija (1)'!Y296</f>
        <v>237452.866821135</v>
      </c>
      <c r="M37" s="49"/>
    </row>
  </sheetData>
  <mergeCells count="1">
    <mergeCell ref="C4:C6"/>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G72"/>
  <sheetViews>
    <sheetView workbookViewId="0" showGridLines="0" defaultGridColor="1"/>
  </sheetViews>
  <sheetFormatPr defaultColWidth="14.5" defaultRowHeight="15.75" customHeight="1" outlineLevelRow="0" outlineLevelCol="0"/>
  <cols>
    <col min="1" max="2" width="11" style="50" customWidth="1"/>
    <col min="3" max="3" width="66.5" style="50" customWidth="1"/>
    <col min="4" max="4" width="49.5" style="50" customWidth="1"/>
    <col min="5" max="5" width="32.5" style="50" customWidth="1"/>
    <col min="6" max="6" width="60.1719" style="50" customWidth="1"/>
    <col min="7" max="7" width="6.5" style="50" customWidth="1"/>
    <col min="8" max="16384" width="14.5" style="50" customWidth="1"/>
  </cols>
  <sheetData>
    <row r="1" ht="15" customHeight="1">
      <c r="A1" s="51"/>
      <c r="B1" s="52"/>
      <c r="C1" s="53"/>
      <c r="D1" s="54"/>
      <c r="E1" s="55"/>
      <c r="F1" s="56"/>
      <c r="G1" s="57"/>
    </row>
    <row r="2" ht="24.65" customHeight="1">
      <c r="A2" s="58"/>
      <c r="B2" s="59"/>
      <c r="C2" s="60"/>
      <c r="D2" t="s" s="61">
        <v>30</v>
      </c>
      <c r="E2" t="s" s="61">
        <v>31</v>
      </c>
      <c r="F2" t="s" s="62">
        <v>32</v>
      </c>
      <c r="G2" s="63"/>
    </row>
    <row r="3" ht="46.65" customHeight="1">
      <c r="A3" s="8"/>
      <c r="B3" s="58"/>
      <c r="C3" t="s" s="64">
        <v>33</v>
      </c>
      <c r="D3" s="65">
        <v>1500</v>
      </c>
      <c r="E3" s="66"/>
      <c r="F3" t="s" s="67">
        <v>34</v>
      </c>
      <c r="G3" s="68"/>
    </row>
    <row r="4" ht="18.5" customHeight="1">
      <c r="A4" s="8"/>
      <c r="B4" s="69"/>
      <c r="C4" s="70"/>
      <c r="D4" s="71"/>
      <c r="E4" s="72"/>
      <c r="F4" s="73"/>
      <c r="G4" s="68"/>
    </row>
    <row r="5" ht="18.5" customHeight="1">
      <c r="A5" s="8"/>
      <c r="B5" s="69"/>
      <c r="C5" t="s" s="64">
        <v>35</v>
      </c>
      <c r="D5" s="71"/>
      <c r="E5" s="72"/>
      <c r="F5" s="73"/>
      <c r="G5" s="68"/>
    </row>
    <row r="6" ht="18.5" customHeight="1">
      <c r="A6" s="8"/>
      <c r="B6" s="69"/>
      <c r="C6" t="s" s="74">
        <v>36</v>
      </c>
      <c r="D6" s="75">
        <v>0.1</v>
      </c>
      <c r="E6" s="76"/>
      <c r="F6" s="73"/>
      <c r="G6" s="68"/>
    </row>
    <row r="7" ht="18.5" customHeight="1">
      <c r="A7" s="8"/>
      <c r="B7" s="69"/>
      <c r="C7" t="s" s="74">
        <v>22</v>
      </c>
      <c r="D7" s="75">
        <v>0.1</v>
      </c>
      <c r="E7" s="76"/>
      <c r="F7" s="73"/>
      <c r="G7" s="68"/>
    </row>
    <row r="8" ht="18.5" customHeight="1">
      <c r="A8" s="8"/>
      <c r="B8" s="69"/>
      <c r="C8" t="s" s="74">
        <v>23</v>
      </c>
      <c r="D8" s="75">
        <v>0.1</v>
      </c>
      <c r="E8" s="76"/>
      <c r="F8" s="73"/>
      <c r="G8" s="68"/>
    </row>
    <row r="9" ht="18.5" customHeight="1">
      <c r="A9" s="8"/>
      <c r="B9" s="69"/>
      <c r="C9" t="s" s="74">
        <v>24</v>
      </c>
      <c r="D9" s="75">
        <v>0.1</v>
      </c>
      <c r="E9" s="76"/>
      <c r="F9" s="73"/>
      <c r="G9" s="68"/>
    </row>
    <row r="10" ht="18.5" customHeight="1">
      <c r="A10" s="8"/>
      <c r="B10" s="69"/>
      <c r="C10" t="s" s="74">
        <v>25</v>
      </c>
      <c r="D10" s="75">
        <v>0.1</v>
      </c>
      <c r="E10" s="76"/>
      <c r="F10" s="73"/>
      <c r="G10" s="68"/>
    </row>
    <row r="11" ht="18.5" customHeight="1">
      <c r="A11" s="8"/>
      <c r="B11" s="69"/>
      <c r="C11" t="s" s="74">
        <v>20</v>
      </c>
      <c r="D11" s="75">
        <v>0.1</v>
      </c>
      <c r="E11" s="76"/>
      <c r="F11" s="73"/>
      <c r="G11" s="68"/>
    </row>
    <row r="12" ht="18.5" customHeight="1">
      <c r="A12" s="8"/>
      <c r="B12" s="69"/>
      <c r="C12" t="s" s="74">
        <v>21</v>
      </c>
      <c r="D12" s="75">
        <v>0.1</v>
      </c>
      <c r="E12" s="76"/>
      <c r="F12" s="73"/>
      <c r="G12" s="68"/>
    </row>
    <row r="13" ht="18.5" customHeight="1">
      <c r="A13" s="8"/>
      <c r="B13" s="69"/>
      <c r="C13" t="s" s="74">
        <v>27</v>
      </c>
      <c r="D13" s="75">
        <v>0.1</v>
      </c>
      <c r="E13" s="76"/>
      <c r="F13" s="73"/>
      <c r="G13" s="68"/>
    </row>
    <row r="14" ht="18.5" customHeight="1">
      <c r="A14" s="8"/>
      <c r="B14" s="69"/>
      <c r="C14" t="s" s="74">
        <v>26</v>
      </c>
      <c r="D14" s="75">
        <v>0.1</v>
      </c>
      <c r="E14" s="76"/>
      <c r="F14" s="73"/>
      <c r="G14" s="68"/>
    </row>
    <row r="15" ht="18.5" customHeight="1">
      <c r="A15" s="8"/>
      <c r="B15" s="56"/>
      <c r="C15" s="60"/>
      <c r="D15" s="77"/>
      <c r="E15" s="72"/>
      <c r="F15" s="73"/>
      <c r="G15" s="68"/>
    </row>
    <row r="16" ht="46.65" customHeight="1">
      <c r="A16" s="69"/>
      <c r="B16" s="78"/>
      <c r="C16" t="s" s="79">
        <v>37</v>
      </c>
      <c r="D16" s="71"/>
      <c r="E16" s="80"/>
      <c r="F16" t="s" s="81">
        <v>38</v>
      </c>
      <c r="G16" s="68"/>
    </row>
    <row r="17" ht="24.65" customHeight="1">
      <c r="A17" s="69"/>
      <c r="B17" s="78"/>
      <c r="C17" t="s" s="74">
        <v>36</v>
      </c>
      <c r="D17" s="82">
        <v>0.005</v>
      </c>
      <c r="E17" s="83">
        <f>(1+D17)^(1/12)-1</f>
        <v>0.00041571484472902</v>
      </c>
      <c r="F17" t="s" s="81">
        <v>39</v>
      </c>
      <c r="G17" s="68"/>
    </row>
    <row r="18" ht="18.5" customHeight="1">
      <c r="A18" s="69"/>
      <c r="B18" s="78"/>
      <c r="C18" t="s" s="74">
        <v>22</v>
      </c>
      <c r="D18" s="82">
        <v>0.0068</v>
      </c>
      <c r="E18" s="83">
        <f>(1+D18)^(1/12)-1</f>
        <v>0.000564908190484603</v>
      </c>
      <c r="F18" t="s" s="81">
        <v>40</v>
      </c>
      <c r="G18" s="68"/>
    </row>
    <row r="19" ht="18.5" customHeight="1">
      <c r="A19" s="69"/>
      <c r="B19" s="78"/>
      <c r="C19" t="s" s="74">
        <v>23</v>
      </c>
      <c r="D19" s="82">
        <v>0.0125</v>
      </c>
      <c r="E19" s="83">
        <f>(1+D19)^(1/12)-1</f>
        <v>0.00103574601469836</v>
      </c>
      <c r="F19" t="s" s="81">
        <v>41</v>
      </c>
      <c r="G19" s="68"/>
    </row>
    <row r="20" ht="24.65" customHeight="1">
      <c r="A20" s="69"/>
      <c r="B20" s="78"/>
      <c r="C20" t="s" s="74">
        <v>24</v>
      </c>
      <c r="D20" s="82">
        <v>0.0075</v>
      </c>
      <c r="E20" s="83">
        <f>(1+D20)^(1/12)-1</f>
        <v>0.000622861801126584</v>
      </c>
      <c r="F20" t="s" s="81">
        <v>42</v>
      </c>
      <c r="G20" s="68"/>
    </row>
    <row r="21" ht="18.5" customHeight="1">
      <c r="A21" s="69"/>
      <c r="B21" s="78"/>
      <c r="C21" t="s" s="74">
        <v>25</v>
      </c>
      <c r="D21" s="84">
        <v>0.008500000000000001</v>
      </c>
      <c r="E21" s="83">
        <f>(1+D21)^(1/12)-1</f>
        <v>0.000705588678337143</v>
      </c>
      <c r="F21" s="85"/>
      <c r="G21" s="68"/>
    </row>
    <row r="22" ht="18.5" customHeight="1">
      <c r="A22" s="69"/>
      <c r="B22" s="78"/>
      <c r="C22" t="s" s="74">
        <v>20</v>
      </c>
      <c r="D22" s="86">
        <f>(1+E22)^12-1</f>
        <v>0.0048105740926796</v>
      </c>
      <c r="E22" s="87">
        <v>0.0004</v>
      </c>
      <c r="F22" t="s" s="81">
        <v>43</v>
      </c>
      <c r="G22" s="68"/>
    </row>
    <row r="23" ht="18.5" customHeight="1">
      <c r="A23" s="69"/>
      <c r="B23" s="78"/>
      <c r="C23" t="s" s="74">
        <v>21</v>
      </c>
      <c r="D23" s="88">
        <v>0.003</v>
      </c>
      <c r="E23" s="83">
        <f>(1+D23)^(1/12)-1</f>
        <v>0.000249656907416185</v>
      </c>
      <c r="F23" s="85"/>
      <c r="G23" s="68"/>
    </row>
    <row r="24" ht="24.65" customHeight="1">
      <c r="A24" s="69"/>
      <c r="B24" s="78"/>
      <c r="C24" t="s" s="74">
        <v>27</v>
      </c>
      <c r="D24" s="82">
        <v>0</v>
      </c>
      <c r="E24" s="83">
        <f>(1+D24)^(1/12)-1</f>
        <v>0</v>
      </c>
      <c r="F24" t="s" s="81">
        <v>44</v>
      </c>
      <c r="G24" s="68"/>
    </row>
    <row r="25" ht="24.65" customHeight="1">
      <c r="A25" s="69"/>
      <c r="B25" s="78"/>
      <c r="C25" t="s" s="74">
        <v>26</v>
      </c>
      <c r="D25" s="82">
        <v>0</v>
      </c>
      <c r="E25" s="83">
        <f>(1+D25)^(1/12)-1</f>
        <v>0</v>
      </c>
      <c r="F25" t="s" s="81">
        <v>44</v>
      </c>
      <c r="G25" s="68"/>
    </row>
    <row r="26" ht="18.5" customHeight="1">
      <c r="A26" s="69"/>
      <c r="B26" s="78"/>
      <c r="C26" s="60"/>
      <c r="D26" s="77"/>
      <c r="E26" s="66"/>
      <c r="F26" s="73"/>
      <c r="G26" s="68"/>
    </row>
    <row r="27" ht="46.65" customHeight="1">
      <c r="A27" s="69"/>
      <c r="B27" s="78"/>
      <c r="C27" t="s" s="79">
        <v>45</v>
      </c>
      <c r="D27" s="89"/>
      <c r="E27" s="72"/>
      <c r="F27" t="s" s="67">
        <v>46</v>
      </c>
      <c r="G27" s="68"/>
    </row>
    <row r="28" ht="18.5" customHeight="1">
      <c r="A28" s="69"/>
      <c r="B28" s="78"/>
      <c r="C28" t="s" s="74">
        <v>36</v>
      </c>
      <c r="D28" t="s" s="90">
        <v>47</v>
      </c>
      <c r="E28" s="72"/>
      <c r="F28" t="s" s="67">
        <v>48</v>
      </c>
      <c r="G28" s="68"/>
    </row>
    <row r="29" ht="18.5" customHeight="1">
      <c r="A29" s="69"/>
      <c r="B29" s="78"/>
      <c r="C29" t="s" s="74">
        <v>22</v>
      </c>
      <c r="D29" t="s" s="90">
        <v>47</v>
      </c>
      <c r="E29" s="72"/>
      <c r="F29" t="s" s="67">
        <v>49</v>
      </c>
      <c r="G29" s="68"/>
    </row>
    <row r="30" ht="18.5" customHeight="1">
      <c r="A30" s="69"/>
      <c r="B30" s="78"/>
      <c r="C30" t="s" s="74">
        <v>23</v>
      </c>
      <c r="D30" s="71">
        <v>0.0127</v>
      </c>
      <c r="E30" s="72"/>
      <c r="F30" s="73"/>
      <c r="G30" s="68"/>
    </row>
    <row r="31" ht="18.5" customHeight="1">
      <c r="A31" s="69"/>
      <c r="B31" s="78"/>
      <c r="C31" t="s" s="74">
        <v>24</v>
      </c>
      <c r="D31" s="71">
        <v>0.0106</v>
      </c>
      <c r="E31" s="72"/>
      <c r="F31" s="73"/>
      <c r="G31" s="68"/>
    </row>
    <row r="32" ht="18.5" customHeight="1">
      <c r="A32" s="69"/>
      <c r="B32" s="78"/>
      <c r="C32" t="s" s="74">
        <v>25</v>
      </c>
      <c r="D32" s="71">
        <v>0.0118</v>
      </c>
      <c r="E32" s="72"/>
      <c r="F32" s="73"/>
      <c r="G32" s="68"/>
    </row>
    <row r="33" ht="18.5" customHeight="1">
      <c r="A33" s="69"/>
      <c r="B33" s="78"/>
      <c r="C33" t="s" s="74">
        <v>20</v>
      </c>
      <c r="D33" s="71">
        <v>0.0198</v>
      </c>
      <c r="E33" s="72"/>
      <c r="F33" s="73"/>
      <c r="G33" s="68"/>
    </row>
    <row r="34" ht="18.5" customHeight="1">
      <c r="A34" s="69"/>
      <c r="B34" s="78"/>
      <c r="C34" t="s" s="74">
        <v>21</v>
      </c>
      <c r="D34" s="71">
        <v>0.002</v>
      </c>
      <c r="E34" s="72"/>
      <c r="F34" s="73"/>
      <c r="G34" s="68"/>
    </row>
    <row r="35" ht="18.5" customHeight="1">
      <c r="A35" s="69"/>
      <c r="B35" s="78"/>
      <c r="C35" t="s" s="74">
        <v>27</v>
      </c>
      <c r="D35" s="71">
        <v>0.002</v>
      </c>
      <c r="E35" s="72"/>
      <c r="F35" s="73"/>
      <c r="G35" s="68"/>
    </row>
    <row r="36" ht="18.5" customHeight="1">
      <c r="A36" s="69"/>
      <c r="B36" s="78"/>
      <c r="C36" t="s" s="74">
        <v>26</v>
      </c>
      <c r="D36" s="71">
        <v>0.0019</v>
      </c>
      <c r="E36" s="72"/>
      <c r="F36" s="73"/>
      <c r="G36" s="68"/>
    </row>
    <row r="37" ht="18.5" customHeight="1">
      <c r="A37" s="69"/>
      <c r="B37" s="78"/>
      <c r="C37" t="s" s="79">
        <v>50</v>
      </c>
      <c r="D37" s="89"/>
      <c r="E37" s="72"/>
      <c r="F37" s="73"/>
      <c r="G37" s="68"/>
    </row>
    <row r="38" ht="18.5" customHeight="1">
      <c r="A38" s="69"/>
      <c r="B38" s="78"/>
      <c r="C38" t="s" s="74">
        <v>22</v>
      </c>
      <c r="D38" s="91">
        <v>0</v>
      </c>
      <c r="E38" s="72"/>
      <c r="F38" s="73"/>
      <c r="G38" s="68"/>
    </row>
    <row r="39" ht="18.5" customHeight="1">
      <c r="A39" s="69"/>
      <c r="B39" s="78"/>
      <c r="C39" t="s" s="74">
        <v>23</v>
      </c>
      <c r="D39" s="91">
        <v>0</v>
      </c>
      <c r="E39" s="72"/>
      <c r="F39" s="73"/>
      <c r="G39" s="68"/>
    </row>
    <row r="40" ht="18.5" customHeight="1">
      <c r="A40" s="69"/>
      <c r="B40" s="78"/>
      <c r="C40" t="s" s="74">
        <v>24</v>
      </c>
      <c r="D40" s="91">
        <v>0</v>
      </c>
      <c r="E40" s="72"/>
      <c r="F40" s="73"/>
      <c r="G40" s="68"/>
    </row>
    <row r="41" ht="18.5" customHeight="1">
      <c r="A41" s="69"/>
      <c r="B41" s="78"/>
      <c r="C41" t="s" s="74">
        <v>25</v>
      </c>
      <c r="D41" s="91">
        <v>0</v>
      </c>
      <c r="E41" s="72"/>
      <c r="F41" s="73"/>
      <c r="G41" s="68"/>
    </row>
    <row r="42" ht="18.5" customHeight="1">
      <c r="A42" s="69"/>
      <c r="B42" s="78"/>
      <c r="C42" t="s" s="74">
        <v>20</v>
      </c>
      <c r="D42" s="91">
        <v>0</v>
      </c>
      <c r="E42" s="72"/>
      <c r="F42" s="73"/>
      <c r="G42" s="68"/>
    </row>
    <row r="43" ht="18.5" customHeight="1">
      <c r="A43" s="69"/>
      <c r="B43" s="78"/>
      <c r="C43" t="s" s="74">
        <v>21</v>
      </c>
      <c r="D43" s="91">
        <v>33.6</v>
      </c>
      <c r="E43" s="72"/>
      <c r="F43" t="s" s="67">
        <v>51</v>
      </c>
      <c r="G43" s="68"/>
    </row>
    <row r="44" ht="18.5" customHeight="1">
      <c r="A44" s="69"/>
      <c r="B44" s="78"/>
      <c r="C44" t="s" s="74">
        <v>27</v>
      </c>
      <c r="D44" s="91">
        <v>0</v>
      </c>
      <c r="E44" s="72"/>
      <c r="F44" s="73"/>
      <c r="G44" s="68"/>
    </row>
    <row r="45" ht="18.5" customHeight="1">
      <c r="A45" s="69"/>
      <c r="B45" s="78"/>
      <c r="C45" t="s" s="74">
        <v>26</v>
      </c>
      <c r="D45" s="91">
        <v>0</v>
      </c>
      <c r="E45" s="72"/>
      <c r="F45" s="73"/>
      <c r="G45" s="68"/>
    </row>
    <row r="46" ht="18.5" customHeight="1">
      <c r="A46" s="69"/>
      <c r="B46" s="78"/>
      <c r="C46" s="92"/>
      <c r="D46" s="89"/>
      <c r="E46" s="72"/>
      <c r="F46" s="73"/>
      <c r="G46" s="68"/>
    </row>
    <row r="47" ht="18.5" customHeight="1">
      <c r="A47" s="69"/>
      <c r="B47" s="78"/>
      <c r="C47" t="s" s="93">
        <v>52</v>
      </c>
      <c r="D47" s="89"/>
      <c r="E47" s="72"/>
      <c r="F47" t="s" s="67">
        <v>53</v>
      </c>
      <c r="G47" s="68"/>
    </row>
    <row r="48" ht="18.5" customHeight="1">
      <c r="A48" s="69"/>
      <c r="B48" s="78"/>
      <c r="C48" t="s" s="74">
        <v>36</v>
      </c>
      <c r="D48" s="71">
        <v>0</v>
      </c>
      <c r="E48" s="72"/>
      <c r="F48" s="73"/>
      <c r="G48" s="68"/>
    </row>
    <row r="49" ht="18.5" customHeight="1">
      <c r="A49" s="69"/>
      <c r="B49" s="78"/>
      <c r="C49" t="s" s="74">
        <v>22</v>
      </c>
      <c r="D49" s="71">
        <v>0</v>
      </c>
      <c r="E49" s="72"/>
      <c r="F49" s="73"/>
      <c r="G49" s="68"/>
    </row>
    <row r="50" ht="18.5" customHeight="1">
      <c r="A50" s="69"/>
      <c r="B50" s="78"/>
      <c r="C50" t="s" s="74">
        <v>23</v>
      </c>
      <c r="D50" s="71">
        <v>0</v>
      </c>
      <c r="E50" s="72"/>
      <c r="F50" s="94"/>
      <c r="G50" s="68"/>
    </row>
    <row r="51" ht="18.5" customHeight="1">
      <c r="A51" s="69"/>
      <c r="B51" s="78"/>
      <c r="C51" t="s" s="74">
        <v>24</v>
      </c>
      <c r="D51" s="71">
        <v>0</v>
      </c>
      <c r="E51" s="72"/>
      <c r="F51" s="94"/>
      <c r="G51" s="68"/>
    </row>
    <row r="52" ht="18.5" customHeight="1">
      <c r="A52" s="69"/>
      <c r="B52" s="78"/>
      <c r="C52" t="s" s="74">
        <v>25</v>
      </c>
      <c r="D52" s="71">
        <v>0</v>
      </c>
      <c r="E52" s="72"/>
      <c r="F52" s="73"/>
      <c r="G52" s="68"/>
    </row>
    <row r="53" ht="18.5" customHeight="1">
      <c r="A53" s="69"/>
      <c r="B53" s="78"/>
      <c r="C53" t="s" s="74">
        <v>20</v>
      </c>
      <c r="D53" s="71">
        <v>0.4</v>
      </c>
      <c r="E53" s="72"/>
      <c r="F53" s="95"/>
      <c r="G53" s="68"/>
    </row>
    <row r="54" ht="18.5" customHeight="1">
      <c r="A54" s="69"/>
      <c r="B54" s="78"/>
      <c r="C54" t="s" s="74">
        <v>21</v>
      </c>
      <c r="D54" s="71">
        <v>0.24</v>
      </c>
      <c r="E54" s="72"/>
      <c r="F54" s="73"/>
      <c r="G54" s="68"/>
    </row>
    <row r="55" ht="18.5" customHeight="1">
      <c r="A55" s="69"/>
      <c r="B55" s="59"/>
      <c r="C55" t="s" s="74">
        <v>27</v>
      </c>
      <c r="D55" s="71">
        <v>0</v>
      </c>
      <c r="E55" s="72"/>
      <c r="F55" s="73"/>
      <c r="G55" s="68"/>
    </row>
    <row r="56" ht="18.5" customHeight="1">
      <c r="A56" s="8"/>
      <c r="B56" s="58"/>
      <c r="C56" t="s" s="74">
        <v>26</v>
      </c>
      <c r="D56" s="71">
        <v>0</v>
      </c>
      <c r="E56" s="72"/>
      <c r="F56" s="73"/>
      <c r="G56" s="68"/>
    </row>
    <row r="57" ht="18.5" customHeight="1">
      <c r="A57" s="8"/>
      <c r="B57" s="69"/>
      <c r="C57" s="92"/>
      <c r="D57" s="77"/>
      <c r="E57" s="72"/>
      <c r="F57" s="73"/>
      <c r="G57" s="68"/>
    </row>
    <row r="58" ht="18.5" customHeight="1">
      <c r="A58" s="8"/>
      <c r="B58" s="69"/>
      <c r="C58" t="s" s="93">
        <v>54</v>
      </c>
      <c r="D58" s="77"/>
      <c r="E58" s="72"/>
      <c r="F58" s="73"/>
      <c r="G58" s="68"/>
    </row>
    <row r="59" ht="18.5" customHeight="1">
      <c r="A59" s="8"/>
      <c r="B59" s="69"/>
      <c r="C59" t="s" s="74">
        <v>23</v>
      </c>
      <c r="D59" s="91">
        <v>200</v>
      </c>
      <c r="E59" s="72"/>
      <c r="F59" t="s" s="67">
        <v>55</v>
      </c>
      <c r="G59" s="68"/>
    </row>
    <row r="60" ht="18.5" customHeight="1">
      <c r="A60" s="8"/>
      <c r="B60" s="69"/>
      <c r="C60" s="60"/>
      <c r="D60" s="77"/>
      <c r="E60" s="72"/>
      <c r="F60" s="73"/>
      <c r="G60" s="68"/>
    </row>
    <row r="61" ht="18.5" customHeight="1">
      <c r="A61" s="8"/>
      <c r="B61" s="69"/>
      <c r="C61" t="s" s="93">
        <v>56</v>
      </c>
      <c r="D61" s="77"/>
      <c r="E61" s="72"/>
      <c r="F61" t="s" s="67">
        <v>53</v>
      </c>
      <c r="G61" s="68"/>
    </row>
    <row r="62" ht="18.5" customHeight="1">
      <c r="A62" s="8"/>
      <c r="B62" s="69"/>
      <c r="C62" t="s" s="74">
        <v>22</v>
      </c>
      <c r="D62" s="71">
        <v>0</v>
      </c>
      <c r="E62" s="72"/>
      <c r="F62" s="73"/>
      <c r="G62" s="68"/>
    </row>
    <row r="63" ht="18.5" customHeight="1">
      <c r="A63" s="8"/>
      <c r="B63" s="69"/>
      <c r="C63" t="s" s="74">
        <v>23</v>
      </c>
      <c r="D63" s="71">
        <v>0</v>
      </c>
      <c r="E63" s="72"/>
      <c r="F63" s="73"/>
      <c r="G63" s="68"/>
    </row>
    <row r="64" ht="18.5" customHeight="1">
      <c r="A64" s="8"/>
      <c r="B64" s="69"/>
      <c r="C64" t="s" s="74">
        <v>24</v>
      </c>
      <c r="D64" s="71">
        <v>0</v>
      </c>
      <c r="E64" s="72"/>
      <c r="F64" s="73"/>
      <c r="G64" s="68"/>
    </row>
    <row r="65" ht="18.5" customHeight="1">
      <c r="A65" s="8"/>
      <c r="B65" s="69"/>
      <c r="C65" t="s" s="74">
        <v>25</v>
      </c>
      <c r="D65" s="71">
        <v>0</v>
      </c>
      <c r="E65" s="72"/>
      <c r="F65" s="73"/>
      <c r="G65" s="68"/>
    </row>
    <row r="66" ht="18.5" customHeight="1">
      <c r="A66" s="8"/>
      <c r="B66" s="69"/>
      <c r="C66" t="s" s="74">
        <v>20</v>
      </c>
      <c r="D66" s="71">
        <v>0.02</v>
      </c>
      <c r="E66" s="72"/>
      <c r="F66" s="73"/>
      <c r="G66" s="68"/>
    </row>
    <row r="67" ht="18.5" customHeight="1">
      <c r="A67" s="8"/>
      <c r="B67" s="69"/>
      <c r="C67" t="s" s="74">
        <v>21</v>
      </c>
      <c r="D67" s="71">
        <v>0</v>
      </c>
      <c r="E67" s="72"/>
      <c r="F67" s="73"/>
      <c r="G67" s="68"/>
    </row>
    <row r="68" ht="18.5" customHeight="1">
      <c r="A68" s="8"/>
      <c r="B68" s="69"/>
      <c r="C68" t="s" s="74">
        <v>27</v>
      </c>
      <c r="D68" s="71">
        <v>0</v>
      </c>
      <c r="E68" s="72"/>
      <c r="F68" s="73"/>
      <c r="G68" s="68"/>
    </row>
    <row r="69" ht="18.5" customHeight="1">
      <c r="A69" s="8"/>
      <c r="B69" s="69"/>
      <c r="C69" t="s" s="74">
        <v>26</v>
      </c>
      <c r="D69" s="71">
        <v>0</v>
      </c>
      <c r="E69" s="72"/>
      <c r="F69" s="73"/>
      <c r="G69" s="68"/>
    </row>
    <row r="70" ht="18.5" customHeight="1">
      <c r="A70" s="8"/>
      <c r="B70" s="69"/>
      <c r="C70" s="60"/>
      <c r="D70" s="77"/>
      <c r="E70" s="72"/>
      <c r="F70" s="73"/>
      <c r="G70" s="68"/>
    </row>
    <row r="71" ht="68.65" customHeight="1">
      <c r="A71" s="8"/>
      <c r="B71" s="69"/>
      <c r="C71" t="s" s="96">
        <v>57</v>
      </c>
      <c r="D71" s="91">
        <v>0</v>
      </c>
      <c r="E71" s="72"/>
      <c r="F71" t="s" s="67">
        <v>58</v>
      </c>
      <c r="G71" s="68"/>
    </row>
    <row r="72" ht="25.5" customHeight="1">
      <c r="A72" s="8"/>
      <c r="B72" s="69"/>
      <c r="C72" s="97"/>
      <c r="D72" s="68"/>
      <c r="E72" s="8"/>
      <c r="F72" s="98"/>
      <c r="G72" s="8"/>
    </row>
  </sheetData>
  <mergeCells count="6">
    <mergeCell ref="A1:A72"/>
    <mergeCell ref="C1:F1"/>
    <mergeCell ref="G1:G72"/>
    <mergeCell ref="B2:B15"/>
    <mergeCell ref="B55:B72"/>
    <mergeCell ref="C72:F7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Z332"/>
  <sheetViews>
    <sheetView workbookViewId="0" showGridLines="0" defaultGridColor="1"/>
  </sheetViews>
  <sheetFormatPr defaultColWidth="14.5" defaultRowHeight="15.75" customHeight="1" outlineLevelRow="0" outlineLevelCol="0"/>
  <cols>
    <col min="1" max="1" width="3.5" style="99" customWidth="1"/>
    <col min="2" max="4" hidden="1" width="14.5" style="99" customWidth="1"/>
    <col min="5" max="5" width="33.5" style="99" customWidth="1"/>
    <col min="6" max="6" width="21.8516" style="99" customWidth="1"/>
    <col min="7" max="8" width="20.3516" style="99" customWidth="1"/>
    <col min="9" max="10" hidden="1" width="14.5" style="99" customWidth="1"/>
    <col min="11" max="12" width="21.5" style="99" customWidth="1"/>
    <col min="13" max="14" width="23.1719" style="99" customWidth="1"/>
    <col min="15" max="16" width="40.6719" style="99" customWidth="1"/>
    <col min="17" max="17" width="23.3516" style="99" customWidth="1"/>
    <col min="18" max="18" width="34.6719" style="99" customWidth="1"/>
    <col min="19" max="19" width="22.1719" style="99" customWidth="1"/>
    <col min="20" max="21" hidden="1" width="14.5" style="99" customWidth="1"/>
    <col min="22" max="24" width="18.1719" style="99" customWidth="1"/>
    <col min="25" max="25" width="24" style="99" customWidth="1"/>
    <col min="26" max="26" width="4.85156" style="99" customWidth="1"/>
    <col min="27" max="16384" width="14.5" style="99" customWidth="1"/>
  </cols>
  <sheetData>
    <row r="1" ht="13.65" customHeight="1">
      <c r="A1" s="100"/>
      <c r="B1" s="100"/>
      <c r="C1" s="100"/>
      <c r="D1" s="100"/>
      <c r="E1" s="101"/>
      <c r="F1" s="100"/>
      <c r="G1" s="100"/>
      <c r="H1" s="100"/>
      <c r="I1" s="100"/>
      <c r="J1" s="100"/>
      <c r="K1" s="100"/>
      <c r="L1" s="100"/>
      <c r="M1" s="100"/>
      <c r="N1" s="100"/>
      <c r="O1" s="100"/>
      <c r="P1" t="s" s="102">
        <v>6</v>
      </c>
      <c r="Q1" s="100"/>
      <c r="R1" s="100"/>
      <c r="S1" s="100"/>
      <c r="T1" s="100"/>
      <c r="U1" s="100"/>
      <c r="V1" s="100"/>
      <c r="W1" s="100"/>
      <c r="X1" s="100"/>
      <c r="Y1" s="100"/>
      <c r="Z1" s="100"/>
    </row>
    <row r="2" ht="9" customHeight="1" hidden="1">
      <c r="A2" s="103"/>
      <c r="B2" t="s" s="104">
        <v>60</v>
      </c>
      <c r="C2" s="105">
        <f>1*'jūsų prielaidos (1)'!D6+1</f>
        <v>1.1</v>
      </c>
      <c r="D2" s="103"/>
      <c r="E2" s="106"/>
      <c r="F2" s="106"/>
      <c r="G2" s="106"/>
      <c r="H2" s="106"/>
      <c r="I2" s="103"/>
      <c r="J2" s="103"/>
      <c r="K2" s="103"/>
      <c r="L2" s="103"/>
      <c r="M2" s="107"/>
      <c r="N2" s="107"/>
      <c r="O2" s="107"/>
      <c r="P2" s="107"/>
      <c r="Q2" s="107"/>
      <c r="R2" s="107"/>
      <c r="S2" s="103"/>
      <c r="T2" s="103"/>
      <c r="U2" s="103"/>
      <c r="V2" s="103"/>
      <c r="W2" s="103"/>
      <c r="X2" s="103"/>
      <c r="Y2" s="103"/>
      <c r="Z2" s="103"/>
    </row>
    <row r="3" ht="9" customHeight="1" hidden="1">
      <c r="A3" s="103"/>
      <c r="B3" t="s" s="108">
        <v>8</v>
      </c>
      <c r="C3" s="105">
        <f>1*'jūsų prielaidos (1)'!D11+1</f>
        <v>1.1</v>
      </c>
      <c r="D3" s="103"/>
      <c r="E3" s="106"/>
      <c r="F3" s="106"/>
      <c r="G3" s="106"/>
      <c r="H3" s="106"/>
      <c r="I3" s="103"/>
      <c r="J3" s="103"/>
      <c r="K3" s="103"/>
      <c r="L3" s="103"/>
      <c r="M3" s="107"/>
      <c r="N3" s="107"/>
      <c r="O3" s="107"/>
      <c r="P3" s="107"/>
      <c r="Q3" s="107"/>
      <c r="R3" s="107"/>
      <c r="S3" s="103"/>
      <c r="T3" s="103"/>
      <c r="U3" s="103"/>
      <c r="V3" s="103"/>
      <c r="W3" s="103"/>
      <c r="X3" s="103"/>
      <c r="Y3" s="103"/>
      <c r="Z3" s="103"/>
    </row>
    <row r="4" ht="14.25" customHeight="1" hidden="1">
      <c r="A4" s="109"/>
      <c r="B4" t="s" s="110">
        <v>9</v>
      </c>
      <c r="C4" s="111">
        <f>1*'jūsų prielaidos (1)'!D12+1</f>
        <v>1.1</v>
      </c>
      <c r="D4" s="60"/>
      <c r="E4" s="112"/>
      <c r="F4" s="60"/>
      <c r="G4" s="60"/>
      <c r="H4" s="60"/>
      <c r="I4" s="60"/>
      <c r="J4" s="60"/>
      <c r="K4" s="60"/>
      <c r="L4" s="60"/>
      <c r="M4" s="60"/>
      <c r="N4" s="60"/>
      <c r="O4" s="60"/>
      <c r="P4" s="60"/>
      <c r="Q4" s="60"/>
      <c r="R4" s="60"/>
      <c r="S4" s="60"/>
      <c r="T4" s="60"/>
      <c r="U4" s="60"/>
      <c r="V4" s="60"/>
      <c r="W4" s="60"/>
      <c r="X4" s="60"/>
      <c r="Y4" s="60"/>
      <c r="Z4" s="113"/>
    </row>
    <row r="5" ht="14.25" customHeight="1" hidden="1">
      <c r="A5" s="109"/>
      <c r="B5" t="s" s="110">
        <v>10</v>
      </c>
      <c r="C5" s="111">
        <f>1*'jūsų prielaidos (1)'!D7+1</f>
        <v>1.1</v>
      </c>
      <c r="D5" s="60"/>
      <c r="E5" s="112"/>
      <c r="F5" s="60"/>
      <c r="G5" s="60"/>
      <c r="H5" s="60"/>
      <c r="I5" s="60"/>
      <c r="J5" s="60"/>
      <c r="K5" s="60"/>
      <c r="L5" s="60"/>
      <c r="M5" s="60"/>
      <c r="N5" s="60"/>
      <c r="O5" s="60"/>
      <c r="P5" s="60"/>
      <c r="Q5" s="60"/>
      <c r="R5" s="60"/>
      <c r="S5" s="60"/>
      <c r="T5" s="60"/>
      <c r="U5" s="60"/>
      <c r="V5" s="60"/>
      <c r="W5" s="60"/>
      <c r="X5" s="60"/>
      <c r="Y5" s="60"/>
      <c r="Z5" s="113"/>
    </row>
    <row r="6" ht="14.25" customHeight="1" hidden="1">
      <c r="A6" s="109"/>
      <c r="B6" t="s" s="110">
        <v>61</v>
      </c>
      <c r="C6" s="111">
        <f>1*'jūsų prielaidos (1)'!D14+1</f>
        <v>1.1</v>
      </c>
      <c r="D6" s="60"/>
      <c r="E6" s="112"/>
      <c r="F6" s="60"/>
      <c r="G6" s="60"/>
      <c r="H6" s="60"/>
      <c r="I6" s="60"/>
      <c r="J6" s="60"/>
      <c r="K6" s="60"/>
      <c r="L6" s="60"/>
      <c r="M6" s="60"/>
      <c r="N6" s="60"/>
      <c r="O6" s="60"/>
      <c r="P6" s="60"/>
      <c r="Q6" s="60"/>
      <c r="R6" s="60"/>
      <c r="S6" s="60"/>
      <c r="T6" s="60"/>
      <c r="U6" s="60"/>
      <c r="V6" s="60"/>
      <c r="W6" s="60"/>
      <c r="X6" s="60"/>
      <c r="Y6" s="60"/>
      <c r="Z6" s="113"/>
    </row>
    <row r="7" ht="14.25" customHeight="1" hidden="1">
      <c r="A7" s="109"/>
      <c r="B7" t="s" s="110">
        <v>11</v>
      </c>
      <c r="C7" s="111">
        <f>1*'jūsų prielaidos (1)'!D8+1</f>
        <v>1.1</v>
      </c>
      <c r="D7" s="60"/>
      <c r="E7" s="112"/>
      <c r="F7" s="60"/>
      <c r="G7" s="60"/>
      <c r="H7" s="60"/>
      <c r="I7" s="60"/>
      <c r="J7" s="60"/>
      <c r="K7" s="60"/>
      <c r="L7" s="60"/>
      <c r="M7" s="60"/>
      <c r="N7" s="60"/>
      <c r="O7" s="60"/>
      <c r="P7" s="60"/>
      <c r="Q7" s="60"/>
      <c r="R7" s="60"/>
      <c r="S7" s="60"/>
      <c r="T7" s="60"/>
      <c r="U7" s="60"/>
      <c r="V7" s="60"/>
      <c r="W7" s="60"/>
      <c r="X7" s="60"/>
      <c r="Y7" s="60"/>
      <c r="Z7" s="113"/>
    </row>
    <row r="8" ht="14.25" customHeight="1" hidden="1">
      <c r="A8" s="109"/>
      <c r="B8" t="s" s="110">
        <v>62</v>
      </c>
      <c r="C8" s="111">
        <f>1*'jūsų prielaidos (1)'!D9+1</f>
        <v>1.1</v>
      </c>
      <c r="D8" s="60"/>
      <c r="E8" s="112"/>
      <c r="F8" s="60"/>
      <c r="G8" s="60"/>
      <c r="H8" s="60"/>
      <c r="I8" s="60"/>
      <c r="J8" s="60"/>
      <c r="K8" s="60"/>
      <c r="L8" s="60"/>
      <c r="M8" s="60"/>
      <c r="N8" s="60"/>
      <c r="O8" s="60"/>
      <c r="P8" s="60"/>
      <c r="Q8" s="60"/>
      <c r="R8" s="60"/>
      <c r="S8" s="60"/>
      <c r="T8" s="60"/>
      <c r="U8" s="60"/>
      <c r="V8" s="60"/>
      <c r="W8" s="60"/>
      <c r="X8" s="60"/>
      <c r="Y8" s="60"/>
      <c r="Z8" s="113"/>
    </row>
    <row r="9" ht="14.25" customHeight="1" hidden="1">
      <c r="A9" s="109"/>
      <c r="B9" t="s" s="110">
        <v>13</v>
      </c>
      <c r="C9" s="111">
        <f>1*'jūsų prielaidos (1)'!D10+1</f>
        <v>1.1</v>
      </c>
      <c r="D9" s="60"/>
      <c r="E9" s="112"/>
      <c r="F9" s="60"/>
      <c r="G9" s="60"/>
      <c r="H9" s="60"/>
      <c r="I9" s="60"/>
      <c r="J9" s="60"/>
      <c r="K9" s="60"/>
      <c r="L9" s="60"/>
      <c r="M9" s="60"/>
      <c r="N9" s="60"/>
      <c r="O9" s="60"/>
      <c r="P9" s="60"/>
      <c r="Q9" s="60"/>
      <c r="R9" s="60"/>
      <c r="S9" s="60"/>
      <c r="T9" s="60"/>
      <c r="U9" s="60"/>
      <c r="V9" s="60"/>
      <c r="W9" s="60"/>
      <c r="X9" s="60"/>
      <c r="Y9" s="60"/>
      <c r="Z9" s="113"/>
    </row>
    <row r="10" ht="14.25" customHeight="1" hidden="1">
      <c r="A10" s="109"/>
      <c r="B10" t="s" s="110">
        <v>63</v>
      </c>
      <c r="C10" s="111">
        <f>1*'jūsų prielaidos (1)'!D13+1</f>
        <v>1.1</v>
      </c>
      <c r="D10" s="60"/>
      <c r="E10" s="112"/>
      <c r="F10" s="60"/>
      <c r="G10" s="60"/>
      <c r="H10" s="60"/>
      <c r="I10" s="60"/>
      <c r="J10" s="60"/>
      <c r="K10" s="60"/>
      <c r="L10" s="60"/>
      <c r="M10" s="60"/>
      <c r="N10" s="60"/>
      <c r="O10" s="60"/>
      <c r="P10" s="60"/>
      <c r="Q10" s="60"/>
      <c r="R10" s="60"/>
      <c r="S10" s="60"/>
      <c r="T10" s="60"/>
      <c r="U10" s="60"/>
      <c r="V10" s="60"/>
      <c r="W10" s="60"/>
      <c r="X10" s="60"/>
      <c r="Y10" s="60"/>
      <c r="Z10" s="113"/>
    </row>
    <row r="11" ht="14.25" customHeight="1">
      <c r="A11" s="109"/>
      <c r="B11" s="60"/>
      <c r="C11" s="60"/>
      <c r="D11" s="60"/>
      <c r="E11" s="112"/>
      <c r="F11" s="60"/>
      <c r="G11" s="60"/>
      <c r="H11" s="60"/>
      <c r="I11" s="60"/>
      <c r="J11" s="60"/>
      <c r="K11" s="60"/>
      <c r="L11" s="60"/>
      <c r="M11" s="60"/>
      <c r="N11" s="60"/>
      <c r="O11" s="60"/>
      <c r="P11" s="60"/>
      <c r="Q11" s="60"/>
      <c r="R11" s="60"/>
      <c r="S11" s="60"/>
      <c r="T11" s="60"/>
      <c r="U11" s="60"/>
      <c r="V11" s="60"/>
      <c r="W11" s="60"/>
      <c r="X11" s="60"/>
      <c r="Y11" s="60"/>
      <c r="Z11" s="113"/>
    </row>
    <row r="12" ht="13.65" customHeight="1">
      <c r="A12" s="114"/>
      <c r="B12" s="115"/>
      <c r="C12" s="115"/>
      <c r="D12" s="115"/>
      <c r="E12" t="s" s="116">
        <v>60</v>
      </c>
      <c r="F12" s="117"/>
      <c r="G12" s="118"/>
      <c r="H12" s="118"/>
      <c r="I12" s="118"/>
      <c r="J12" s="118"/>
      <c r="K12" s="118"/>
      <c r="L12" s="118"/>
      <c r="M12" s="118"/>
      <c r="N12" s="118"/>
      <c r="O12" s="118"/>
      <c r="P12" s="118"/>
      <c r="Q12" s="118"/>
      <c r="R12" s="118"/>
      <c r="S12" s="118"/>
      <c r="T12" s="118"/>
      <c r="U12" s="118"/>
      <c r="V12" s="118"/>
      <c r="W12" s="118"/>
      <c r="X12" s="118"/>
      <c r="Y12" s="119"/>
      <c r="Z12" s="120"/>
    </row>
    <row r="13" ht="16.5" customHeight="1">
      <c r="A13" s="114"/>
      <c r="B13" s="121"/>
      <c r="C13" s="121"/>
      <c r="D13" s="121"/>
      <c r="E13" s="122"/>
      <c r="F13" s="27"/>
      <c r="G13" s="27"/>
      <c r="H13" s="27"/>
      <c r="I13" s="27"/>
      <c r="J13" s="27"/>
      <c r="K13" s="27"/>
      <c r="L13" s="27"/>
      <c r="M13" s="27"/>
      <c r="N13" s="27"/>
      <c r="O13" s="27"/>
      <c r="P13" s="27"/>
      <c r="Q13" s="27"/>
      <c r="R13" s="27"/>
      <c r="S13" s="27"/>
      <c r="T13" s="27"/>
      <c r="U13" s="27"/>
      <c r="V13" s="27"/>
      <c r="W13" s="27"/>
      <c r="X13" s="27"/>
      <c r="Y13" s="123"/>
      <c r="Z13" s="120"/>
    </row>
    <row r="14" ht="24.65" customHeight="1">
      <c r="A14" s="114"/>
      <c r="B14" s="124"/>
      <c r="C14" s="124"/>
      <c r="D14" s="124"/>
      <c r="E14" t="s" s="125">
        <v>64</v>
      </c>
      <c r="F14" t="s" s="126">
        <v>65</v>
      </c>
      <c r="G14" t="s" s="126">
        <v>66</v>
      </c>
      <c r="H14" t="s" s="127">
        <v>67</v>
      </c>
      <c r="I14" s="101"/>
      <c r="J14" s="128"/>
      <c r="K14" t="s" s="127">
        <v>68</v>
      </c>
      <c r="L14" t="s" s="127">
        <v>69</v>
      </c>
      <c r="M14" t="s" s="127">
        <v>70</v>
      </c>
      <c r="N14" t="s" s="127">
        <v>71</v>
      </c>
      <c r="O14" t="s" s="126">
        <v>72</v>
      </c>
      <c r="P14" t="s" s="126">
        <v>73</v>
      </c>
      <c r="Q14" t="s" s="126">
        <v>74</v>
      </c>
      <c r="R14" t="s" s="126">
        <v>75</v>
      </c>
      <c r="S14" t="s" s="127">
        <v>76</v>
      </c>
      <c r="T14" s="128"/>
      <c r="U14" s="128"/>
      <c r="V14" t="s" s="127">
        <v>77</v>
      </c>
      <c r="W14" t="s" s="127">
        <v>78</v>
      </c>
      <c r="X14" t="s" s="127">
        <v>79</v>
      </c>
      <c r="Y14" t="s" s="129">
        <v>80</v>
      </c>
      <c r="Z14" s="120"/>
    </row>
    <row r="15" ht="13.65" customHeight="1">
      <c r="A15" s="114"/>
      <c r="B15" s="121"/>
      <c r="C15" s="121"/>
      <c r="D15" s="121"/>
      <c r="E15" s="130">
        <v>1</v>
      </c>
      <c r="F15" s="31">
        <f>'jūsų prielaidos (1)'!$D$3</f>
        <v>1500</v>
      </c>
      <c r="G15" s="131">
        <v>259.08</v>
      </c>
      <c r="H15" s="132"/>
      <c r="I15" s="133"/>
      <c r="J15" s="134">
        <v>0</v>
      </c>
      <c r="K15" s="132"/>
      <c r="L15" s="132"/>
      <c r="M15" s="135"/>
      <c r="N15" s="135"/>
      <c r="O15" s="136">
        <f>P15*'jūsų prielaidos (1)'!$D$17</f>
        <v>9.674939999999999</v>
      </c>
      <c r="P15" s="30">
        <f>(F15+G15)*$C$2</f>
        <v>1934.988</v>
      </c>
      <c r="Q15" s="30">
        <f>F15+G15</f>
        <v>1759.08</v>
      </c>
      <c r="R15" s="33">
        <f>P15-Q15</f>
        <v>175.908</v>
      </c>
      <c r="S15" s="135"/>
      <c r="T15" s="121"/>
      <c r="U15" s="137"/>
      <c r="V15" s="135"/>
      <c r="W15" s="135"/>
      <c r="X15" s="135"/>
      <c r="Y15" s="138">
        <f>P15</f>
        <v>1934.988</v>
      </c>
      <c r="Z15" s="120"/>
    </row>
    <row r="16" ht="13.65" customHeight="1">
      <c r="A16" s="114"/>
      <c r="B16" s="121"/>
      <c r="C16" s="121"/>
      <c r="D16" s="121"/>
      <c r="E16" s="130">
        <v>2</v>
      </c>
      <c r="F16" s="31">
        <f>'jūsų prielaidos (1)'!$D$3</f>
        <v>1500</v>
      </c>
      <c r="G16" s="131">
        <v>259.08</v>
      </c>
      <c r="H16" s="132"/>
      <c r="I16" s="133"/>
      <c r="J16" s="134">
        <f>300-'jūsų prielaidos (1)'!$D$71</f>
        <v>300</v>
      </c>
      <c r="K16" s="132"/>
      <c r="L16" s="132"/>
      <c r="M16" s="135"/>
      <c r="N16" s="135"/>
      <c r="O16" s="136">
        <f>P16*'jūsų prielaidos (1)'!$D$17</f>
        <v>20.26416183</v>
      </c>
      <c r="P16" s="30">
        <f>(F16+G16+P15-O15)*$C$2</f>
        <v>4052.832366</v>
      </c>
      <c r="Q16" s="30">
        <f>Q15+F16+G16</f>
        <v>3518.16</v>
      </c>
      <c r="R16" s="33">
        <f>P16-Q16</f>
        <v>534.672366</v>
      </c>
      <c r="S16" s="135"/>
      <c r="T16" s="121"/>
      <c r="U16" s="137"/>
      <c r="V16" s="135"/>
      <c r="W16" s="135"/>
      <c r="X16" s="135"/>
      <c r="Y16" s="138">
        <f>P16</f>
        <v>4052.832366</v>
      </c>
      <c r="Z16" s="120"/>
    </row>
    <row r="17" ht="13.65" customHeight="1">
      <c r="A17" s="114"/>
      <c r="B17" s="121"/>
      <c r="C17" s="121"/>
      <c r="D17" s="121"/>
      <c r="E17" s="130">
        <v>3</v>
      </c>
      <c r="F17" s="31">
        <f>'jūsų prielaidos (1)'!$D$3</f>
        <v>1500</v>
      </c>
      <c r="G17" s="131">
        <v>259.08</v>
      </c>
      <c r="H17" s="132"/>
      <c r="I17" s="133"/>
      <c r="J17" s="134">
        <f>300-'jūsų prielaidos (1)'!$D$71</f>
        <v>300</v>
      </c>
      <c r="K17" s="132"/>
      <c r="L17" s="132"/>
      <c r="M17" s="135"/>
      <c r="N17" s="135"/>
      <c r="O17" s="136">
        <f>P17*'jūsų prielaidos (1)'!$D$17</f>
        <v>31.854065122935</v>
      </c>
      <c r="P17" s="30">
        <f>(F17+G17+P16-O16)*$C$2</f>
        <v>6370.813024587</v>
      </c>
      <c r="Q17" s="30">
        <f>Q16+F17+G17</f>
        <v>5277.24</v>
      </c>
      <c r="R17" s="33">
        <f>P17-Q17</f>
        <v>1093.573024587</v>
      </c>
      <c r="S17" s="135"/>
      <c r="T17" s="121"/>
      <c r="U17" s="137"/>
      <c r="V17" s="135"/>
      <c r="W17" s="135"/>
      <c r="X17" s="135"/>
      <c r="Y17" s="138">
        <f>P17</f>
        <v>6370.813024587</v>
      </c>
      <c r="Z17" s="120"/>
    </row>
    <row r="18" ht="13.65" customHeight="1">
      <c r="A18" s="114"/>
      <c r="B18" s="121"/>
      <c r="C18" s="121"/>
      <c r="D18" s="121"/>
      <c r="E18" s="130">
        <v>4</v>
      </c>
      <c r="F18" s="31">
        <f>'jūsų prielaidos (1)'!$D$3</f>
        <v>1500</v>
      </c>
      <c r="G18" s="131">
        <v>259.08</v>
      </c>
      <c r="H18" s="132"/>
      <c r="I18" s="133"/>
      <c r="J18" s="134">
        <f>300-'jūsų prielaidos (1)'!$D$71</f>
        <v>300</v>
      </c>
      <c r="K18" s="132"/>
      <c r="L18" s="132"/>
      <c r="M18" s="135"/>
      <c r="N18" s="135"/>
      <c r="O18" s="136">
        <f>P18*'jūsų prielaidos (1)'!$D$17</f>
        <v>44.5392142770524</v>
      </c>
      <c r="P18" s="30">
        <f>(F18+G18+P17-O17)*$C$2</f>
        <v>8907.842855410470</v>
      </c>
      <c r="Q18" s="30">
        <f>Q17+F18+G18</f>
        <v>7036.32</v>
      </c>
      <c r="R18" s="33">
        <f>P18-Q18</f>
        <v>1871.522855410470</v>
      </c>
      <c r="S18" s="135"/>
      <c r="T18" s="121"/>
      <c r="U18" s="137"/>
      <c r="V18" s="135"/>
      <c r="W18" s="135"/>
      <c r="X18" s="135"/>
      <c r="Y18" s="138">
        <f>P18</f>
        <v>8907.842855410470</v>
      </c>
      <c r="Z18" s="120"/>
    </row>
    <row r="19" ht="13.65" customHeight="1">
      <c r="A19" s="114"/>
      <c r="B19" s="121"/>
      <c r="C19" s="121"/>
      <c r="D19" s="121"/>
      <c r="E19" s="130">
        <v>5</v>
      </c>
      <c r="F19" s="31">
        <f>'jūsų prielaidos (1)'!$D$3</f>
        <v>1500</v>
      </c>
      <c r="G19" s="131">
        <v>259.08</v>
      </c>
      <c r="H19" s="132"/>
      <c r="I19" s="133"/>
      <c r="J19" s="134">
        <f>300-'jūsų prielaidos (1)'!$D$71</f>
        <v>300</v>
      </c>
      <c r="K19" s="132"/>
      <c r="L19" s="132"/>
      <c r="M19" s="135"/>
      <c r="N19" s="135"/>
      <c r="O19" s="136">
        <f>P19*'jūsų prielaidos (1)'!$D$17</f>
        <v>58.423110026234</v>
      </c>
      <c r="P19" s="30">
        <f>(F19+G19+P18-O18)*$C$2</f>
        <v>11684.6220052468</v>
      </c>
      <c r="Q19" s="30">
        <f>Q18+F19+G19</f>
        <v>8795.4</v>
      </c>
      <c r="R19" s="33">
        <f>P19-Q19</f>
        <v>2889.2220052468</v>
      </c>
      <c r="S19" s="135"/>
      <c r="T19" s="121"/>
      <c r="U19" s="137"/>
      <c r="V19" s="135"/>
      <c r="W19" s="135"/>
      <c r="X19" s="135"/>
      <c r="Y19" s="138">
        <f>P19</f>
        <v>11684.6220052468</v>
      </c>
      <c r="Z19" s="120"/>
    </row>
    <row r="20" ht="13.65" customHeight="1">
      <c r="A20" s="114"/>
      <c r="B20" s="121"/>
      <c r="C20" s="121"/>
      <c r="D20" s="121"/>
      <c r="E20" s="130">
        <v>6</v>
      </c>
      <c r="F20" s="31">
        <f>'jūsų prielaidos (1)'!$D$3</f>
        <v>1500</v>
      </c>
      <c r="G20" s="131">
        <v>259.08</v>
      </c>
      <c r="H20" s="132"/>
      <c r="I20" s="133"/>
      <c r="J20" s="134">
        <f>300-'jūsų prielaidos (1)'!$D$71</f>
        <v>300</v>
      </c>
      <c r="K20" s="132"/>
      <c r="L20" s="132"/>
      <c r="M20" s="135"/>
      <c r="N20" s="135"/>
      <c r="O20" s="136">
        <f>P20*'jūsų prielaidos (1)'!$D$17</f>
        <v>73.619033923713</v>
      </c>
      <c r="P20" s="30">
        <f>(F20+G20+P19-O19)*$C$2</f>
        <v>14723.8067847426</v>
      </c>
      <c r="Q20" s="30">
        <f>Q19+F20+G20</f>
        <v>10554.48</v>
      </c>
      <c r="R20" s="33">
        <f>P20-Q20</f>
        <v>4169.3267847426</v>
      </c>
      <c r="S20" s="135"/>
      <c r="T20" s="121"/>
      <c r="U20" s="137"/>
      <c r="V20" s="135"/>
      <c r="W20" s="135"/>
      <c r="X20" s="135"/>
      <c r="Y20" s="138">
        <f>P20</f>
        <v>14723.8067847426</v>
      </c>
      <c r="Z20" s="120"/>
    </row>
    <row r="21" ht="13.65" customHeight="1">
      <c r="A21" s="114"/>
      <c r="B21" s="121"/>
      <c r="C21" s="121"/>
      <c r="D21" s="121"/>
      <c r="E21" s="130">
        <v>7</v>
      </c>
      <c r="F21" s="31">
        <f>'jūsų prielaidos (1)'!$D$3</f>
        <v>1500</v>
      </c>
      <c r="G21" s="131">
        <v>259.08</v>
      </c>
      <c r="H21" s="132"/>
      <c r="I21" s="133"/>
      <c r="J21" s="134">
        <f>300-'jūsų prielaidos (1)'!$D$71</f>
        <v>300</v>
      </c>
      <c r="K21" s="132"/>
      <c r="L21" s="132"/>
      <c r="M21" s="135"/>
      <c r="N21" s="135"/>
      <c r="O21" s="136">
        <f>P21*'jūsų prielaidos (1)'!$D$17</f>
        <v>90.25097262950401</v>
      </c>
      <c r="P21" s="30">
        <f>(F21+G21+P20-O20)*$C$2</f>
        <v>18050.1945259008</v>
      </c>
      <c r="Q21" s="30">
        <f>Q20+F21+G21</f>
        <v>12313.56</v>
      </c>
      <c r="R21" s="33">
        <f>P21-Q21</f>
        <v>5736.6345259008</v>
      </c>
      <c r="S21" s="135"/>
      <c r="T21" s="121"/>
      <c r="U21" s="137"/>
      <c r="V21" s="135"/>
      <c r="W21" s="135"/>
      <c r="X21" s="135"/>
      <c r="Y21" s="138">
        <f>P21</f>
        <v>18050.1945259008</v>
      </c>
      <c r="Z21" s="120"/>
    </row>
    <row r="22" ht="13.65" customHeight="1">
      <c r="A22" s="114"/>
      <c r="B22" s="121"/>
      <c r="C22" s="121"/>
      <c r="D22" s="121"/>
      <c r="E22" s="130">
        <v>8</v>
      </c>
      <c r="F22" s="31">
        <f>'jūsų prielaidos (1)'!$D$3</f>
        <v>1500</v>
      </c>
      <c r="G22" s="131">
        <v>259.08</v>
      </c>
      <c r="H22" s="132"/>
      <c r="I22" s="133"/>
      <c r="J22" s="134">
        <f>300-'jūsų prielaidos (1)'!$D$71</f>
        <v>300</v>
      </c>
      <c r="K22" s="132"/>
      <c r="L22" s="132"/>
      <c r="M22" s="135"/>
      <c r="N22" s="135"/>
      <c r="O22" s="136">
        <f>P22*'jūsų prielaidos (1)'!$D$17</f>
        <v>108.454629542992</v>
      </c>
      <c r="P22" s="30">
        <f>(F22+G22+P21-O21)*$C$2</f>
        <v>21690.9259085984</v>
      </c>
      <c r="Q22" s="30">
        <f>Q21+F22+G22</f>
        <v>14072.64</v>
      </c>
      <c r="R22" s="33">
        <f>P22-Q22</f>
        <v>7618.2859085984</v>
      </c>
      <c r="S22" s="135"/>
      <c r="T22" s="121"/>
      <c r="U22" s="137"/>
      <c r="V22" s="135"/>
      <c r="W22" s="135"/>
      <c r="X22" s="135"/>
      <c r="Y22" s="138">
        <f>P22</f>
        <v>21690.9259085984</v>
      </c>
      <c r="Z22" s="120"/>
    </row>
    <row r="23" ht="13.65" customHeight="1">
      <c r="A23" s="114"/>
      <c r="B23" s="121"/>
      <c r="C23" s="121"/>
      <c r="D23" s="121"/>
      <c r="E23" s="130">
        <v>9</v>
      </c>
      <c r="F23" s="31">
        <f>'jūsų prielaidos (1)'!$D$3</f>
        <v>1500</v>
      </c>
      <c r="G23" s="131">
        <v>259.08</v>
      </c>
      <c r="H23" s="132"/>
      <c r="I23" s="133"/>
      <c r="J23" s="134">
        <f>300-'jūsų prielaidos (1)'!$D$71</f>
        <v>300</v>
      </c>
      <c r="K23" s="132"/>
      <c r="L23" s="132"/>
      <c r="M23" s="135"/>
      <c r="N23" s="135"/>
      <c r="O23" s="136">
        <f>P23*'jūsų prielaidos (1)'!$D$17</f>
        <v>128.378532034805</v>
      </c>
      <c r="P23" s="30">
        <f>(F23+G23+P22-O22)*$C$2</f>
        <v>25675.7064069609</v>
      </c>
      <c r="Q23" s="30">
        <f>Q22+F23+G23</f>
        <v>15831.72</v>
      </c>
      <c r="R23" s="33">
        <f>P23-Q23</f>
        <v>9843.986406960899</v>
      </c>
      <c r="S23" s="135"/>
      <c r="T23" s="121"/>
      <c r="U23" s="137"/>
      <c r="V23" s="135"/>
      <c r="W23" s="135"/>
      <c r="X23" s="135"/>
      <c r="Y23" s="138">
        <f>P23</f>
        <v>25675.7064069609</v>
      </c>
      <c r="Z23" s="120"/>
    </row>
    <row r="24" ht="13.65" customHeight="1">
      <c r="A24" s="114"/>
      <c r="B24" s="121"/>
      <c r="C24" s="121"/>
      <c r="D24" s="121"/>
      <c r="E24" s="130">
        <v>10</v>
      </c>
      <c r="F24" s="31">
        <f>'jūsų prielaidos (1)'!$D$3</f>
        <v>1500</v>
      </c>
      <c r="G24" s="131">
        <v>259.08</v>
      </c>
      <c r="H24" s="132"/>
      <c r="I24" s="133"/>
      <c r="J24" s="134">
        <f>300-'jūsų prielaidos (1)'!$D$71</f>
        <v>300</v>
      </c>
      <c r="K24" s="132"/>
      <c r="L24" s="132"/>
      <c r="M24" s="135"/>
      <c r="N24" s="135"/>
      <c r="O24" s="136">
        <f>P24*'jūsų prielaidos (1)'!$D$17</f>
        <v>150.185243312094</v>
      </c>
      <c r="P24" s="30">
        <f>(F24+G24+P23-O23)*$C$2</f>
        <v>30037.0486624187</v>
      </c>
      <c r="Q24" s="30">
        <f>Q23+F24+G24</f>
        <v>17590.8</v>
      </c>
      <c r="R24" s="33">
        <f>P24-Q24</f>
        <v>12446.2486624187</v>
      </c>
      <c r="S24" s="135"/>
      <c r="T24" s="121"/>
      <c r="U24" s="137"/>
      <c r="V24" s="135"/>
      <c r="W24" s="135"/>
      <c r="X24" s="135"/>
      <c r="Y24" s="138">
        <f>P24</f>
        <v>30037.0486624187</v>
      </c>
      <c r="Z24" s="120"/>
    </row>
    <row r="25" ht="13.65" customHeight="1">
      <c r="A25" s="114"/>
      <c r="B25" s="121"/>
      <c r="C25" s="121"/>
      <c r="D25" s="121"/>
      <c r="E25" s="130">
        <v>11</v>
      </c>
      <c r="F25" s="31">
        <f>'jūsų prielaidos (1)'!$D$3</f>
        <v>1500</v>
      </c>
      <c r="G25" s="131">
        <v>259.08</v>
      </c>
      <c r="H25" s="132"/>
      <c r="I25" s="133"/>
      <c r="J25" s="134">
        <f>300-'jūsų prielaidos (1)'!$D$71</f>
        <v>300</v>
      </c>
      <c r="K25" s="132"/>
      <c r="L25" s="132"/>
      <c r="M25" s="135"/>
      <c r="N25" s="135"/>
      <c r="O25" s="136">
        <f>P25*'jūsų prielaidos (1)'!$D$17</f>
        <v>174.052688805087</v>
      </c>
      <c r="P25" s="30">
        <f>(F25+G25+P24-O24)*$C$2</f>
        <v>34810.5377610173</v>
      </c>
      <c r="Q25" s="30">
        <f>Q24+F25+G25</f>
        <v>19349.88</v>
      </c>
      <c r="R25" s="33">
        <f>P25-Q25</f>
        <v>15460.6577610173</v>
      </c>
      <c r="S25" s="135"/>
      <c r="T25" s="121"/>
      <c r="U25" s="137"/>
      <c r="V25" s="135"/>
      <c r="W25" s="135"/>
      <c r="X25" s="135"/>
      <c r="Y25" s="138">
        <f>P25</f>
        <v>34810.5377610173</v>
      </c>
      <c r="Z25" s="120"/>
    </row>
    <row r="26" ht="13.65" customHeight="1">
      <c r="A26" s="114"/>
      <c r="B26" s="121"/>
      <c r="C26" s="121"/>
      <c r="D26" s="121"/>
      <c r="E26" s="130">
        <v>12</v>
      </c>
      <c r="F26" s="31">
        <f>'jūsų prielaidos (1)'!$D$3</f>
        <v>1500</v>
      </c>
      <c r="G26" s="131">
        <v>259.08</v>
      </c>
      <c r="H26" s="132"/>
      <c r="I26" s="133"/>
      <c r="J26" s="134">
        <f>300-'jūsų prielaidos (1)'!$D$71</f>
        <v>300</v>
      </c>
      <c r="K26" s="132"/>
      <c r="L26" s="132"/>
      <c r="M26" s="135"/>
      <c r="N26" s="135"/>
      <c r="O26" s="136">
        <f>P26*'jūsų prielaidos (1)'!$D$17</f>
        <v>200.175607897167</v>
      </c>
      <c r="P26" s="30">
        <f>(F26+G26+P25-O25)*$C$2</f>
        <v>40035.1215794334</v>
      </c>
      <c r="Q26" s="30">
        <f>Q25+F26+G26</f>
        <v>21108.96</v>
      </c>
      <c r="R26" s="33">
        <f>P26-Q26</f>
        <v>18926.1615794334</v>
      </c>
      <c r="S26" s="135"/>
      <c r="T26" s="121"/>
      <c r="U26" s="137"/>
      <c r="V26" s="135"/>
      <c r="W26" s="135"/>
      <c r="X26" s="135"/>
      <c r="Y26" s="138">
        <f>P26</f>
        <v>40035.1215794334</v>
      </c>
      <c r="Z26" s="120"/>
    </row>
    <row r="27" ht="13.65" customHeight="1">
      <c r="A27" s="114"/>
      <c r="B27" s="121"/>
      <c r="C27" s="121"/>
      <c r="D27" s="121"/>
      <c r="E27" s="130">
        <v>13</v>
      </c>
      <c r="F27" s="31">
        <f>'jūsų prielaidos (1)'!$D$3</f>
        <v>1500</v>
      </c>
      <c r="G27" s="131">
        <v>259.08</v>
      </c>
      <c r="H27" s="132"/>
      <c r="I27" s="133"/>
      <c r="J27" s="134">
        <f>300-'jūsų prielaidos (1)'!$D$71</f>
        <v>300</v>
      </c>
      <c r="K27" s="132"/>
      <c r="L27" s="132"/>
      <c r="M27" s="135"/>
      <c r="N27" s="135"/>
      <c r="O27" s="136">
        <f>P27*'jūsų prielaidos (1)'!$D$17</f>
        <v>228.767142843450</v>
      </c>
      <c r="P27" s="30">
        <f>(F27+G27+P26-O26)*$C$2</f>
        <v>45753.4285686899</v>
      </c>
      <c r="Q27" s="30">
        <f>Q26+F27+G27</f>
        <v>22868.04</v>
      </c>
      <c r="R27" s="33">
        <f>P27-Q27</f>
        <v>22885.3885686899</v>
      </c>
      <c r="S27" s="135"/>
      <c r="T27" s="121"/>
      <c r="U27" s="137"/>
      <c r="V27" s="135"/>
      <c r="W27" s="135"/>
      <c r="X27" s="135"/>
      <c r="Y27" s="138">
        <f>P27</f>
        <v>45753.4285686899</v>
      </c>
      <c r="Z27" s="120"/>
    </row>
    <row r="28" ht="13.65" customHeight="1">
      <c r="A28" s="114"/>
      <c r="B28" s="121"/>
      <c r="C28" s="121"/>
      <c r="D28" s="121"/>
      <c r="E28" s="130">
        <v>14</v>
      </c>
      <c r="F28" s="31">
        <f>'jūsų prielaidos (1)'!$D$3</f>
        <v>1500</v>
      </c>
      <c r="G28" s="131">
        <v>259.08</v>
      </c>
      <c r="H28" s="132"/>
      <c r="I28" s="133"/>
      <c r="J28" s="134">
        <f>300-'jūsų prielaidos (1)'!$D$71</f>
        <v>300</v>
      </c>
      <c r="K28" s="132"/>
      <c r="L28" s="132"/>
      <c r="M28" s="135"/>
      <c r="N28" s="135"/>
      <c r="O28" s="136">
        <f>P28*'jūsų prielaidos (1)'!$D$17</f>
        <v>260.060577842156</v>
      </c>
      <c r="P28" s="30">
        <f>(F28+G28+P27-O27)*$C$2</f>
        <v>52012.1155684311</v>
      </c>
      <c r="Q28" s="30">
        <f>Q27+F28+G28</f>
        <v>24627.12</v>
      </c>
      <c r="R28" s="33">
        <f>P28-Q28</f>
        <v>27384.9955684311</v>
      </c>
      <c r="S28" s="135"/>
      <c r="T28" s="121"/>
      <c r="U28" s="137"/>
      <c r="V28" s="135"/>
      <c r="W28" s="135"/>
      <c r="X28" s="135"/>
      <c r="Y28" s="138">
        <f>P28</f>
        <v>52012.1155684311</v>
      </c>
      <c r="Z28" s="120"/>
    </row>
    <row r="29" ht="13.65" customHeight="1">
      <c r="A29" s="114"/>
      <c r="B29" s="121"/>
      <c r="C29" s="121"/>
      <c r="D29" s="121"/>
      <c r="E29" s="130">
        <v>15</v>
      </c>
      <c r="F29" s="31">
        <f>'jūsų prielaidos (1)'!$D$3</f>
        <v>1500</v>
      </c>
      <c r="G29" s="131">
        <v>259.08</v>
      </c>
      <c r="H29" s="132"/>
      <c r="I29" s="133"/>
      <c r="J29" s="134">
        <f>300-'jūsų prielaidos (1)'!$D$71</f>
        <v>300</v>
      </c>
      <c r="K29" s="132"/>
      <c r="L29" s="132"/>
      <c r="M29" s="135"/>
      <c r="N29" s="135"/>
      <c r="O29" s="136">
        <f>P29*'jūsų prielaidos (1)'!$D$17</f>
        <v>294.311242448239</v>
      </c>
      <c r="P29" s="30">
        <f>(F29+G29+P28-O28)*$C$2</f>
        <v>58862.2484896478</v>
      </c>
      <c r="Q29" s="30">
        <f>Q28+F29+G29</f>
        <v>26386.2</v>
      </c>
      <c r="R29" s="33">
        <f>P29-Q29</f>
        <v>32476.0484896478</v>
      </c>
      <c r="S29" s="135"/>
      <c r="T29" s="121"/>
      <c r="U29" s="137"/>
      <c r="V29" s="135"/>
      <c r="W29" s="135"/>
      <c r="X29" s="135"/>
      <c r="Y29" s="138">
        <f>P29</f>
        <v>58862.2484896478</v>
      </c>
      <c r="Z29" s="120"/>
    </row>
    <row r="30" ht="13.65" customHeight="1">
      <c r="A30" s="114"/>
      <c r="B30" s="121"/>
      <c r="C30" s="121"/>
      <c r="D30" s="121"/>
      <c r="E30" s="130">
        <v>16</v>
      </c>
      <c r="F30" s="31">
        <f>'jūsų prielaidos (1)'!$D$3</f>
        <v>1500</v>
      </c>
      <c r="G30" s="131">
        <v>259.08</v>
      </c>
      <c r="H30" s="132"/>
      <c r="I30" s="133"/>
      <c r="J30" s="134">
        <f>300-'jūsų prielaidos (1)'!$D$71</f>
        <v>300</v>
      </c>
      <c r="K30" s="132"/>
      <c r="L30" s="132"/>
      <c r="M30" s="135"/>
      <c r="N30" s="135"/>
      <c r="O30" s="136">
        <f>P30*'jūsų prielaidos (1)'!$D$17</f>
        <v>331.798594859598</v>
      </c>
      <c r="P30" s="30">
        <f>(F30+G30+P29-O29)*$C$2</f>
        <v>66359.7189719195</v>
      </c>
      <c r="Q30" s="30">
        <f>Q29+F30+G30</f>
        <v>28145.28</v>
      </c>
      <c r="R30" s="33">
        <f>P30-Q30</f>
        <v>38214.4389719195</v>
      </c>
      <c r="S30" s="135"/>
      <c r="T30" s="121"/>
      <c r="U30" s="137"/>
      <c r="V30" s="135"/>
      <c r="W30" s="135"/>
      <c r="X30" s="135"/>
      <c r="Y30" s="138">
        <f>P30</f>
        <v>66359.7189719195</v>
      </c>
      <c r="Z30" s="120"/>
    </row>
    <row r="31" ht="13.65" customHeight="1">
      <c r="A31" s="114"/>
      <c r="B31" s="121"/>
      <c r="C31" s="121"/>
      <c r="D31" s="121"/>
      <c r="E31" s="130">
        <v>17</v>
      </c>
      <c r="F31" s="31">
        <f>'jūsų prielaidos (1)'!$D$3</f>
        <v>1500</v>
      </c>
      <c r="G31" s="131">
        <v>259.08</v>
      </c>
      <c r="H31" s="132"/>
      <c r="I31" s="133"/>
      <c r="J31" s="134">
        <f>300-'jūsų prielaidos (1)'!$D$71</f>
        <v>300</v>
      </c>
      <c r="K31" s="132"/>
      <c r="L31" s="132"/>
      <c r="M31" s="135"/>
      <c r="N31" s="135"/>
      <c r="O31" s="136">
        <f>P31*'jūsų prielaidos (1)'!$D$17</f>
        <v>372.828502073830</v>
      </c>
      <c r="P31" s="30">
        <f>(F31+G31+P30-O30)*$C$2</f>
        <v>74565.7004147659</v>
      </c>
      <c r="Q31" s="30">
        <f>Q30+F31+G31</f>
        <v>29904.36</v>
      </c>
      <c r="R31" s="33">
        <f>P31-Q31</f>
        <v>44661.3404147659</v>
      </c>
      <c r="S31" s="135"/>
      <c r="T31" s="121"/>
      <c r="U31" s="137"/>
      <c r="V31" s="135"/>
      <c r="W31" s="135"/>
      <c r="X31" s="135"/>
      <c r="Y31" s="138">
        <f>P31</f>
        <v>74565.7004147659</v>
      </c>
      <c r="Z31" s="120"/>
    </row>
    <row r="32" ht="13.65" customHeight="1">
      <c r="A32" s="114"/>
      <c r="B32" s="121"/>
      <c r="C32" s="121"/>
      <c r="D32" s="121"/>
      <c r="E32" s="130">
        <v>18</v>
      </c>
      <c r="F32" s="31">
        <f>'jūsų prielaidos (1)'!$D$3</f>
        <v>1500</v>
      </c>
      <c r="G32" s="131">
        <v>259.08</v>
      </c>
      <c r="H32" s="132"/>
      <c r="I32" s="133"/>
      <c r="J32" s="134">
        <f>300-'jūsų prielaidos (1)'!$D$71</f>
        <v>300</v>
      </c>
      <c r="K32" s="132"/>
      <c r="L32" s="132"/>
      <c r="M32" s="135"/>
      <c r="N32" s="135"/>
      <c r="O32" s="136">
        <f>P32*'jūsų prielaidos (1)'!$D$17</f>
        <v>417.735735519807</v>
      </c>
      <c r="P32" s="30">
        <f>(F32+G32+P31-O31)*$C$2</f>
        <v>83547.1471039613</v>
      </c>
      <c r="Q32" s="30">
        <f>Q31+F32+G32</f>
        <v>31663.44</v>
      </c>
      <c r="R32" s="33">
        <f>P32-Q32</f>
        <v>51883.7071039613</v>
      </c>
      <c r="S32" s="135"/>
      <c r="T32" s="121"/>
      <c r="U32" s="137"/>
      <c r="V32" s="135"/>
      <c r="W32" s="135"/>
      <c r="X32" s="135"/>
      <c r="Y32" s="138">
        <f>P32</f>
        <v>83547.1471039613</v>
      </c>
      <c r="Z32" s="120"/>
    </row>
    <row r="33" ht="13.65" customHeight="1">
      <c r="A33" s="114"/>
      <c r="B33" s="121"/>
      <c r="C33" s="121"/>
      <c r="D33" s="121"/>
      <c r="E33" s="130">
        <v>19</v>
      </c>
      <c r="F33" s="31">
        <f>'jūsų prielaidos (1)'!$D$3</f>
        <v>1500</v>
      </c>
      <c r="G33" s="131">
        <v>259.08</v>
      </c>
      <c r="H33" s="132"/>
      <c r="I33" s="133"/>
      <c r="J33" s="134">
        <f>300-'jūsų prielaidos (1)'!$D$71</f>
        <v>300</v>
      </c>
      <c r="K33" s="132"/>
      <c r="L33" s="132"/>
      <c r="M33" s="135"/>
      <c r="N33" s="135"/>
      <c r="O33" s="136">
        <f>P33*'jūsų prielaidos (1)'!$D$17</f>
        <v>466.886702526428</v>
      </c>
      <c r="P33" s="30">
        <f>(F33+G33+P32-O32)*$C$2</f>
        <v>93377.3405052856</v>
      </c>
      <c r="Q33" s="30">
        <f>Q32+F33+G33</f>
        <v>33422.52</v>
      </c>
      <c r="R33" s="33">
        <f>P33-Q33</f>
        <v>59954.8205052856</v>
      </c>
      <c r="S33" s="135"/>
      <c r="T33" s="121"/>
      <c r="U33" s="137"/>
      <c r="V33" s="135"/>
      <c r="W33" s="135"/>
      <c r="X33" s="135"/>
      <c r="Y33" s="138">
        <f>P33</f>
        <v>93377.3405052856</v>
      </c>
      <c r="Z33" s="120"/>
    </row>
    <row r="34" ht="13.65" customHeight="1">
      <c r="A34" s="114"/>
      <c r="B34" s="121"/>
      <c r="C34" s="121"/>
      <c r="D34" s="121"/>
      <c r="E34" s="130">
        <v>20</v>
      </c>
      <c r="F34" s="31">
        <f>'jūsų prielaidos (1)'!$D$3</f>
        <v>1500</v>
      </c>
      <c r="G34" s="131">
        <v>259.08</v>
      </c>
      <c r="H34" s="132"/>
      <c r="I34" s="133"/>
      <c r="J34" s="134">
        <f>300-'jūsų prielaidos (1)'!$D$71</f>
        <v>300</v>
      </c>
      <c r="K34" s="132"/>
      <c r="L34" s="132"/>
      <c r="M34" s="135"/>
      <c r="N34" s="135"/>
      <c r="O34" s="136">
        <f>P34*'jūsų prielaidos (1)'!$D$17</f>
        <v>520.682435915175</v>
      </c>
      <c r="P34" s="30">
        <f>(F34+G34+P33-O33)*$C$2</f>
        <v>104136.487183035</v>
      </c>
      <c r="Q34" s="30">
        <f>Q33+F34+G34</f>
        <v>35181.6</v>
      </c>
      <c r="R34" s="33">
        <f>P34-Q34</f>
        <v>68954.887183035</v>
      </c>
      <c r="S34" s="135"/>
      <c r="T34" s="121"/>
      <c r="U34" s="137"/>
      <c r="V34" s="135"/>
      <c r="W34" s="135"/>
      <c r="X34" s="135"/>
      <c r="Y34" s="138">
        <f>P34</f>
        <v>104136.487183035</v>
      </c>
      <c r="Z34" s="120"/>
    </row>
    <row r="35" ht="13.65" customHeight="1">
      <c r="A35" s="114"/>
      <c r="B35" s="121"/>
      <c r="C35" s="121"/>
      <c r="D35" s="121"/>
      <c r="E35" s="130">
        <v>21</v>
      </c>
      <c r="F35" s="31">
        <f>'jūsų prielaidos (1)'!$D$3</f>
        <v>1500</v>
      </c>
      <c r="G35" s="131">
        <v>259.08</v>
      </c>
      <c r="H35" s="132"/>
      <c r="I35" s="133"/>
      <c r="J35" s="134">
        <f>300-'jūsų prielaidos (1)'!$D$71</f>
        <v>300</v>
      </c>
      <c r="K35" s="132"/>
      <c r="L35" s="132"/>
      <c r="M35" s="135"/>
      <c r="N35" s="135"/>
      <c r="O35" s="136">
        <f>P35*'jūsų prielaidos (1)'!$D$17</f>
        <v>579.561866109160</v>
      </c>
      <c r="P35" s="30">
        <f>(F35+G35+P34-O34)*$C$2</f>
        <v>115912.373221832</v>
      </c>
      <c r="Q35" s="30">
        <f>Q34+F35+G35</f>
        <v>36940.68</v>
      </c>
      <c r="R35" s="33">
        <f>P35-Q35</f>
        <v>78971.693221832</v>
      </c>
      <c r="S35" s="135"/>
      <c r="T35" s="121"/>
      <c r="U35" s="137"/>
      <c r="V35" s="135"/>
      <c r="W35" s="135"/>
      <c r="X35" s="135"/>
      <c r="Y35" s="138">
        <f>P35</f>
        <v>115912.373221832</v>
      </c>
      <c r="Z35" s="120"/>
    </row>
    <row r="36" ht="13.65" customHeight="1">
      <c r="A36" s="114"/>
      <c r="B36" s="121"/>
      <c r="C36" s="121"/>
      <c r="D36" s="121"/>
      <c r="E36" s="130">
        <v>22</v>
      </c>
      <c r="F36" s="31">
        <f>'jūsų prielaidos (1)'!$D$3</f>
        <v>1500</v>
      </c>
      <c r="G36" s="131">
        <v>259.08</v>
      </c>
      <c r="H36" s="132"/>
      <c r="I36" s="133"/>
      <c r="J36" s="134">
        <f>300-'jūsų prielaidos (1)'!$D$71</f>
        <v>300</v>
      </c>
      <c r="K36" s="132"/>
      <c r="L36" s="132"/>
      <c r="M36" s="135"/>
      <c r="N36" s="135"/>
      <c r="O36" s="136">
        <f>P36*'jūsų prielaidos (1)'!$D$17</f>
        <v>644.0054024564751</v>
      </c>
      <c r="P36" s="30">
        <f>(F36+G36+P35-O35)*$C$2</f>
        <v>128801.080491295</v>
      </c>
      <c r="Q36" s="30">
        <f>Q35+F36+G36</f>
        <v>38699.76</v>
      </c>
      <c r="R36" s="33">
        <f>P36-Q36</f>
        <v>90101.320491295</v>
      </c>
      <c r="S36" s="135"/>
      <c r="T36" s="121"/>
      <c r="U36" s="137"/>
      <c r="V36" s="135"/>
      <c r="W36" s="135"/>
      <c r="X36" s="135"/>
      <c r="Y36" s="138">
        <f>P36</f>
        <v>128801.080491295</v>
      </c>
      <c r="Z36" s="120"/>
    </row>
    <row r="37" ht="13.65" customHeight="1">
      <c r="A37" s="114"/>
      <c r="B37" s="121"/>
      <c r="C37" s="121"/>
      <c r="D37" s="121"/>
      <c r="E37" s="130">
        <v>23</v>
      </c>
      <c r="F37" s="31">
        <f>'jūsų prielaidos (1)'!$D$3</f>
        <v>1500</v>
      </c>
      <c r="G37" s="131">
        <v>259.08</v>
      </c>
      <c r="H37" s="132"/>
      <c r="I37" s="133"/>
      <c r="J37" s="134">
        <f>300-'jūsų prielaidos (1)'!$D$71</f>
        <v>300</v>
      </c>
      <c r="K37" s="132"/>
      <c r="L37" s="132"/>
      <c r="M37" s="135"/>
      <c r="N37" s="135"/>
      <c r="O37" s="136">
        <f>P37*'jūsų prielaidos (1)'!$D$17</f>
        <v>714.538852988610</v>
      </c>
      <c r="P37" s="30">
        <f>(F37+G37+P36-O36)*$C$2</f>
        <v>142907.770597722</v>
      </c>
      <c r="Q37" s="30">
        <f>Q36+F37+G37</f>
        <v>40458.84</v>
      </c>
      <c r="R37" s="33">
        <f>P37-Q37</f>
        <v>102448.930597722</v>
      </c>
      <c r="S37" s="135"/>
      <c r="T37" s="121"/>
      <c r="U37" s="137"/>
      <c r="V37" s="135"/>
      <c r="W37" s="135"/>
      <c r="X37" s="135"/>
      <c r="Y37" s="138">
        <f>P37</f>
        <v>142907.770597722</v>
      </c>
      <c r="Z37" s="120"/>
    </row>
    <row r="38" ht="13.65" customHeight="1">
      <c r="A38" s="114"/>
      <c r="B38" s="121"/>
      <c r="C38" s="121"/>
      <c r="D38" s="121"/>
      <c r="E38" s="130">
        <v>24</v>
      </c>
      <c r="F38" s="31">
        <f>'jūsų prielaidos (1)'!$D$3</f>
        <v>1500</v>
      </c>
      <c r="G38" s="131">
        <v>259.08</v>
      </c>
      <c r="H38" s="132"/>
      <c r="I38" s="133"/>
      <c r="J38" s="134">
        <f>300-'jūsų prielaidos (1)'!$D$71</f>
        <v>300</v>
      </c>
      <c r="K38" s="132"/>
      <c r="L38" s="132"/>
      <c r="M38" s="135"/>
      <c r="N38" s="135"/>
      <c r="O38" s="136">
        <f>P38*'jūsų prielaidos (1)'!$D$17</f>
        <v>791.7377145960349</v>
      </c>
      <c r="P38" s="30">
        <f>(F38+G38+P37-O37)*$C$2</f>
        <v>158347.542919207</v>
      </c>
      <c r="Q38" s="30">
        <f>Q37+F38+G38</f>
        <v>42217.92</v>
      </c>
      <c r="R38" s="33">
        <f>P38-Q38</f>
        <v>116129.622919207</v>
      </c>
      <c r="S38" s="135"/>
      <c r="T38" s="121"/>
      <c r="U38" s="137"/>
      <c r="V38" s="135"/>
      <c r="W38" s="135"/>
      <c r="X38" s="135"/>
      <c r="Y38" s="138">
        <f>P38</f>
        <v>158347.542919207</v>
      </c>
      <c r="Z38" s="120"/>
    </row>
    <row r="39" ht="13.65" customHeight="1">
      <c r="A39" s="114"/>
      <c r="B39" s="121"/>
      <c r="C39" s="121"/>
      <c r="D39" s="121"/>
      <c r="E39" s="130">
        <v>25</v>
      </c>
      <c r="F39" s="31">
        <f>'jūsų prielaidos (1)'!$D$3</f>
        <v>1500</v>
      </c>
      <c r="G39" s="131">
        <v>259.08</v>
      </c>
      <c r="H39" s="132"/>
      <c r="I39" s="133"/>
      <c r="J39" s="134">
        <f>300-'jūsų prielaidos (1)'!$D$71</f>
        <v>300</v>
      </c>
      <c r="K39" s="132"/>
      <c r="L39" s="132"/>
      <c r="M39" s="135"/>
      <c r="N39" s="135"/>
      <c r="O39" s="136">
        <f>P39*'jūsų prielaidos (1)'!$D$17</f>
        <v>876.231868625360</v>
      </c>
      <c r="P39" s="30">
        <f>(F39+G39+P38-O38)*$C$2</f>
        <v>175246.373725072</v>
      </c>
      <c r="Q39" s="30">
        <f>Q38+F39+G39</f>
        <v>43977</v>
      </c>
      <c r="R39" s="33">
        <f>P39-Q39</f>
        <v>131269.373725072</v>
      </c>
      <c r="S39" s="135"/>
      <c r="T39" s="121"/>
      <c r="U39" s="137"/>
      <c r="V39" s="135"/>
      <c r="W39" s="135"/>
      <c r="X39" s="135"/>
      <c r="Y39" s="138">
        <f>P39</f>
        <v>175246.373725072</v>
      </c>
      <c r="Z39" s="120"/>
    </row>
    <row r="40" ht="13.65" customHeight="1">
      <c r="A40" s="114"/>
      <c r="B40" s="121"/>
      <c r="C40" s="121"/>
      <c r="D40" s="121"/>
      <c r="E40" s="130">
        <v>26</v>
      </c>
      <c r="F40" s="31">
        <f>'jūsų prielaidos (1)'!$D$3</f>
        <v>1500</v>
      </c>
      <c r="G40" s="131">
        <v>259.08</v>
      </c>
      <c r="H40" s="132"/>
      <c r="I40" s="133"/>
      <c r="J40" s="134">
        <f>300-'jūsų prielaidos (1)'!$D$71</f>
        <v>300</v>
      </c>
      <c r="K40" s="132"/>
      <c r="L40" s="132"/>
      <c r="M40" s="135"/>
      <c r="N40" s="135"/>
      <c r="O40" s="136">
        <f>P40*'jūsų prielaidos (1)'!$D$17</f>
        <v>968.710720210455</v>
      </c>
      <c r="P40" s="30">
        <f>(F40+G40+P39-O39)*$C$2</f>
        <v>193742.144042091</v>
      </c>
      <c r="Q40" s="30">
        <f>Q39+F40+G40</f>
        <v>45736.08</v>
      </c>
      <c r="R40" s="33">
        <f>P40-Q40</f>
        <v>148006.064042091</v>
      </c>
      <c r="S40" s="135"/>
      <c r="T40" s="121"/>
      <c r="U40" s="137"/>
      <c r="V40" s="135"/>
      <c r="W40" s="135"/>
      <c r="X40" s="135"/>
      <c r="Y40" s="138">
        <f>P40</f>
        <v>193742.144042091</v>
      </c>
      <c r="Z40" s="120"/>
    </row>
    <row r="41" ht="13.65" customHeight="1">
      <c r="A41" s="114"/>
      <c r="B41" s="121"/>
      <c r="C41" s="121"/>
      <c r="D41" s="121"/>
      <c r="E41" s="130">
        <v>27</v>
      </c>
      <c r="F41" s="31">
        <f>'jūsų prielaidos (1)'!$D$3</f>
        <v>1500</v>
      </c>
      <c r="G41" s="131">
        <v>259.08</v>
      </c>
      <c r="H41" s="132"/>
      <c r="I41" s="133"/>
      <c r="J41" s="134">
        <f>300-'jūsų prielaidos (1)'!$D$71</f>
        <v>300</v>
      </c>
      <c r="K41" s="132"/>
      <c r="L41" s="132"/>
      <c r="M41" s="135"/>
      <c r="N41" s="135"/>
      <c r="O41" s="136">
        <f>P41*'jūsų prielaidos (1)'!$D$17</f>
        <v>1069.928823270350</v>
      </c>
      <c r="P41" s="30">
        <f>(F41+G41+P40-O40)*$C$2</f>
        <v>213985.764654069</v>
      </c>
      <c r="Q41" s="30">
        <f>Q40+F41+G41</f>
        <v>47495.16</v>
      </c>
      <c r="R41" s="33">
        <f>P41-Q41</f>
        <v>166490.604654069</v>
      </c>
      <c r="S41" s="135"/>
      <c r="T41" s="121"/>
      <c r="U41" s="137"/>
      <c r="V41" s="135"/>
      <c r="W41" s="135"/>
      <c r="X41" s="135"/>
      <c r="Y41" s="138">
        <f>P41</f>
        <v>213985.764654069</v>
      </c>
      <c r="Z41" s="120"/>
    </row>
    <row r="42" ht="13.65" customHeight="1">
      <c r="A42" s="114"/>
      <c r="B42" s="121"/>
      <c r="C42" s="121"/>
      <c r="D42" s="121"/>
      <c r="E42" s="130">
        <v>28</v>
      </c>
      <c r="F42" s="31">
        <f>'jūsų prielaidos (1)'!$D$3</f>
        <v>1500</v>
      </c>
      <c r="G42" s="131">
        <v>259.08</v>
      </c>
      <c r="H42" s="132"/>
      <c r="I42" s="133"/>
      <c r="J42" s="134">
        <f>300-'jūsų prielaidos (1)'!$D$71</f>
        <v>300</v>
      </c>
      <c r="K42" s="132"/>
      <c r="L42" s="132"/>
      <c r="M42" s="135"/>
      <c r="N42" s="135"/>
      <c r="O42" s="136">
        <f>P42*'jūsų prielaidos (1)'!$D$17</f>
        <v>1180.7120370694</v>
      </c>
      <c r="P42" s="30">
        <f>(F42+G42+P41-O41)*$C$2</f>
        <v>236142.407413879</v>
      </c>
      <c r="Q42" s="30">
        <f>Q41+F42+G42</f>
        <v>49254.24</v>
      </c>
      <c r="R42" s="33">
        <f>P42-Q42</f>
        <v>186888.167413879</v>
      </c>
      <c r="S42" s="135"/>
      <c r="T42" s="121"/>
      <c r="U42" s="137"/>
      <c r="V42" s="135"/>
      <c r="W42" s="135"/>
      <c r="X42" s="135"/>
      <c r="Y42" s="138">
        <f>P42</f>
        <v>236142.407413879</v>
      </c>
      <c r="Z42" s="120"/>
    </row>
    <row r="43" ht="13.65" customHeight="1">
      <c r="A43" s="114"/>
      <c r="B43" s="121"/>
      <c r="C43" s="121"/>
      <c r="D43" s="121"/>
      <c r="E43" s="130">
        <v>29</v>
      </c>
      <c r="F43" s="31">
        <f>'jūsų prielaidos (1)'!$D$3</f>
        <v>1500</v>
      </c>
      <c r="G43" s="131">
        <v>259.08</v>
      </c>
      <c r="H43" s="132"/>
      <c r="I43" s="133"/>
      <c r="J43" s="134">
        <f>300-'jūsų prielaidos (1)'!$D$71</f>
        <v>300</v>
      </c>
      <c r="K43" s="132"/>
      <c r="L43" s="132"/>
      <c r="M43" s="135"/>
      <c r="N43" s="135"/>
      <c r="O43" s="136">
        <f>P43*'jūsų prielaidos (1)'!$D$17</f>
        <v>1301.964264572460</v>
      </c>
      <c r="P43" s="30">
        <f>(F43+G43+P42-O42)*$C$2</f>
        <v>260392.852914491</v>
      </c>
      <c r="Q43" s="30">
        <f>Q42+F43+G43</f>
        <v>51013.32</v>
      </c>
      <c r="R43" s="33">
        <f>P43-Q43</f>
        <v>209379.532914491</v>
      </c>
      <c r="S43" s="135"/>
      <c r="T43" s="121"/>
      <c r="U43" s="137"/>
      <c r="V43" s="135"/>
      <c r="W43" s="135"/>
      <c r="X43" s="135"/>
      <c r="Y43" s="138">
        <f>P43</f>
        <v>260392.852914491</v>
      </c>
      <c r="Z43" s="120"/>
    </row>
    <row r="44" ht="13.65" customHeight="1">
      <c r="A44" s="114"/>
      <c r="B44" s="139"/>
      <c r="C44" s="139"/>
      <c r="D44" s="139"/>
      <c r="E44" s="140">
        <v>30</v>
      </c>
      <c r="F44" s="35">
        <f>'jūsų prielaidos (1)'!$D$3</f>
        <v>1500</v>
      </c>
      <c r="G44" s="141">
        <v>259.08</v>
      </c>
      <c r="H44" s="132"/>
      <c r="I44" s="133"/>
      <c r="J44" s="142">
        <f>300-'jūsų prielaidos (1)'!$D$71</f>
        <v>300</v>
      </c>
      <c r="K44" s="132"/>
      <c r="L44" s="132"/>
      <c r="M44" s="135"/>
      <c r="N44" s="135"/>
      <c r="O44" s="143">
        <f>P44*'jūsų prielaidos (1)'!$D$17</f>
        <v>1434.674827574550</v>
      </c>
      <c r="P44" s="144">
        <f>(F44+G44+P43-O43)*$C$2</f>
        <v>286934.96551491</v>
      </c>
      <c r="Q44" s="144">
        <f>Q43+F44+G44</f>
        <v>52772.4</v>
      </c>
      <c r="R44" s="145">
        <f>P44-Q44</f>
        <v>234162.56551491</v>
      </c>
      <c r="S44" s="135"/>
      <c r="T44" s="139"/>
      <c r="U44" s="146"/>
      <c r="V44" s="135"/>
      <c r="W44" s="135"/>
      <c r="X44" s="135"/>
      <c r="Y44" s="147">
        <f>P44</f>
        <v>286934.96551491</v>
      </c>
      <c r="Z44" s="120"/>
    </row>
    <row r="45" ht="13.65" customHeight="1">
      <c r="A45" s="109"/>
      <c r="B45" s="60"/>
      <c r="C45" s="60"/>
      <c r="D45" s="60"/>
      <c r="E45" s="112"/>
      <c r="F45" s="60"/>
      <c r="G45" s="60"/>
      <c r="H45" s="60"/>
      <c r="I45" s="60"/>
      <c r="J45" s="60"/>
      <c r="K45" s="60"/>
      <c r="L45" s="60"/>
      <c r="M45" s="60"/>
      <c r="N45" s="60"/>
      <c r="O45" s="60"/>
      <c r="P45" s="60"/>
      <c r="Q45" s="60"/>
      <c r="R45" s="60"/>
      <c r="S45" s="60"/>
      <c r="T45" s="60"/>
      <c r="U45" s="60"/>
      <c r="V45" s="60"/>
      <c r="W45" s="60"/>
      <c r="X45" s="60"/>
      <c r="Y45" s="60"/>
      <c r="Z45" s="113"/>
    </row>
    <row r="46" ht="13.65" customHeight="1">
      <c r="A46" s="103"/>
      <c r="B46" s="103"/>
      <c r="C46" s="103"/>
      <c r="D46" s="103"/>
      <c r="E46" s="148"/>
      <c r="F46" s="103"/>
      <c r="G46" s="103"/>
      <c r="H46" s="103"/>
      <c r="I46" s="103"/>
      <c r="J46" s="103"/>
      <c r="K46" s="103"/>
      <c r="L46" s="103"/>
      <c r="M46" s="103"/>
      <c r="N46" s="103"/>
      <c r="O46" s="103"/>
      <c r="P46" s="103"/>
      <c r="Q46" s="103"/>
      <c r="R46" s="103"/>
      <c r="S46" s="103"/>
      <c r="T46" s="103"/>
      <c r="U46" s="103"/>
      <c r="V46" s="103"/>
      <c r="W46" s="103"/>
      <c r="X46" s="103"/>
      <c r="Y46" s="103"/>
      <c r="Z46" s="103"/>
    </row>
    <row r="47" ht="14.25" customHeight="1">
      <c r="A47" s="109"/>
      <c r="B47" s="60"/>
      <c r="C47" s="60"/>
      <c r="D47" s="60"/>
      <c r="E47" s="112"/>
      <c r="F47" s="60"/>
      <c r="G47" s="60"/>
      <c r="H47" s="60"/>
      <c r="I47" s="60"/>
      <c r="J47" s="60"/>
      <c r="K47" s="60"/>
      <c r="L47" s="60"/>
      <c r="M47" s="60"/>
      <c r="N47" s="60"/>
      <c r="O47" s="60"/>
      <c r="P47" s="60"/>
      <c r="Q47" s="60"/>
      <c r="R47" s="60"/>
      <c r="S47" s="60"/>
      <c r="T47" s="60"/>
      <c r="U47" s="60"/>
      <c r="V47" s="60"/>
      <c r="W47" s="60"/>
      <c r="X47" s="60"/>
      <c r="Y47" s="60"/>
      <c r="Z47" s="113"/>
    </row>
    <row r="48" ht="13.65" customHeight="1">
      <c r="A48" s="114"/>
      <c r="B48" s="115"/>
      <c r="C48" s="115"/>
      <c r="D48" s="115"/>
      <c r="E48" t="s" s="116">
        <v>81</v>
      </c>
      <c r="F48" s="117"/>
      <c r="G48" s="118"/>
      <c r="H48" s="118"/>
      <c r="I48" s="118"/>
      <c r="J48" s="118"/>
      <c r="K48" s="118"/>
      <c r="L48" s="118"/>
      <c r="M48" s="118"/>
      <c r="N48" s="118"/>
      <c r="O48" s="118"/>
      <c r="P48" s="118"/>
      <c r="Q48" s="118"/>
      <c r="R48" s="118"/>
      <c r="S48" s="118"/>
      <c r="T48" s="118"/>
      <c r="U48" s="118"/>
      <c r="V48" s="118"/>
      <c r="W48" s="118"/>
      <c r="X48" s="118"/>
      <c r="Y48" s="119"/>
      <c r="Z48" s="120"/>
    </row>
    <row r="49" ht="16.5" customHeight="1">
      <c r="A49" s="114"/>
      <c r="B49" s="121"/>
      <c r="C49" s="121"/>
      <c r="D49" s="121"/>
      <c r="E49" s="122"/>
      <c r="F49" s="27"/>
      <c r="G49" s="27"/>
      <c r="H49" s="27"/>
      <c r="I49" s="27"/>
      <c r="J49" s="27"/>
      <c r="K49" s="27"/>
      <c r="L49" s="27"/>
      <c r="M49" s="27"/>
      <c r="N49" s="27"/>
      <c r="O49" s="27"/>
      <c r="P49" s="27"/>
      <c r="Q49" s="27"/>
      <c r="R49" s="27"/>
      <c r="S49" s="27"/>
      <c r="T49" s="27"/>
      <c r="U49" s="27"/>
      <c r="V49" s="27"/>
      <c r="W49" s="27"/>
      <c r="X49" s="27"/>
      <c r="Y49" s="123"/>
      <c r="Z49" s="120"/>
    </row>
    <row r="50" ht="24.65" customHeight="1">
      <c r="A50" s="114"/>
      <c r="B50" s="124"/>
      <c r="C50" s="124"/>
      <c r="D50" s="124"/>
      <c r="E50" t="s" s="125">
        <v>64</v>
      </c>
      <c r="F50" t="s" s="126">
        <v>65</v>
      </c>
      <c r="G50" t="s" s="127">
        <v>66</v>
      </c>
      <c r="H50" t="s" s="126">
        <v>67</v>
      </c>
      <c r="I50" s="101"/>
      <c r="J50" s="128"/>
      <c r="K50" t="s" s="127">
        <v>68</v>
      </c>
      <c r="L50" t="s" s="126">
        <v>69</v>
      </c>
      <c r="M50" t="s" s="127">
        <v>70</v>
      </c>
      <c r="N50" t="s" s="127">
        <v>71</v>
      </c>
      <c r="O50" t="s" s="126">
        <v>72</v>
      </c>
      <c r="P50" t="s" s="126">
        <v>73</v>
      </c>
      <c r="Q50" t="s" s="126">
        <v>74</v>
      </c>
      <c r="R50" t="s" s="126">
        <v>75</v>
      </c>
      <c r="S50" t="s" s="126">
        <v>76</v>
      </c>
      <c r="T50" s="128"/>
      <c r="U50" s="128"/>
      <c r="V50" t="s" s="126">
        <v>77</v>
      </c>
      <c r="W50" t="s" s="126">
        <v>78</v>
      </c>
      <c r="X50" t="s" s="126">
        <v>79</v>
      </c>
      <c r="Y50" t="s" s="149">
        <v>82</v>
      </c>
      <c r="Z50" s="120"/>
    </row>
    <row r="51" ht="13.65" customHeight="1">
      <c r="A51" s="114"/>
      <c r="B51" s="121"/>
      <c r="C51" s="121"/>
      <c r="D51" s="121"/>
      <c r="E51" s="130">
        <v>1</v>
      </c>
      <c r="F51" s="131">
        <f>'jūsų prielaidos (1)'!$D$3</f>
        <v>1500</v>
      </c>
      <c r="G51" s="150"/>
      <c r="H51" s="134">
        <v>0</v>
      </c>
      <c r="I51" s="151">
        <v>0</v>
      </c>
      <c r="J51" s="134">
        <v>0</v>
      </c>
      <c r="K51" s="132"/>
      <c r="L51" s="152">
        <f>(H51+F51)*'jūsų prielaidos (1)'!$D$53</f>
        <v>600</v>
      </c>
      <c r="M51" s="135"/>
      <c r="N51" s="135"/>
      <c r="O51" s="136">
        <f>P51*'jūsų prielaidos (1)'!$D$22</f>
        <v>4.7624683517528</v>
      </c>
      <c r="P51" s="30">
        <f>(F51+H51-K51-L51-N51)*$C$3</f>
        <v>990</v>
      </c>
      <c r="Q51" s="30">
        <f>F51+H51</f>
        <v>1500</v>
      </c>
      <c r="R51" s="30">
        <f>P51-Q51</f>
        <v>-510</v>
      </c>
      <c r="S51" s="30">
        <f>MAX(T51:U51)</f>
        <v>0</v>
      </c>
      <c r="T51" s="31">
        <v>0</v>
      </c>
      <c r="U51" s="153">
        <f>R51*0.15</f>
        <v>-76.5</v>
      </c>
      <c r="V51" s="31">
        <f>H51</f>
        <v>0</v>
      </c>
      <c r="W51" s="31">
        <v>0</v>
      </c>
      <c r="X51" s="33">
        <f>P51-S51-V51</f>
        <v>990</v>
      </c>
      <c r="Y51" s="154"/>
      <c r="Z51" s="120"/>
    </row>
    <row r="52" ht="13.65" customHeight="1">
      <c r="A52" s="114"/>
      <c r="B52" s="121"/>
      <c r="C52" s="121"/>
      <c r="D52" s="121"/>
      <c r="E52" s="130">
        <v>2</v>
      </c>
      <c r="F52" s="131">
        <f>'jūsų prielaidos (1)'!$D$3</f>
        <v>1500</v>
      </c>
      <c r="G52" s="150"/>
      <c r="H52" s="134">
        <f>MIN(I52:J52)</f>
        <v>300</v>
      </c>
      <c r="I52" s="151">
        <f>F52*0.2-'jūsų prielaidos (1)'!$D$71</f>
        <v>300</v>
      </c>
      <c r="J52" s="134">
        <f>300-'jūsų prielaidos (1)'!$D$71</f>
        <v>300</v>
      </c>
      <c r="K52" s="132"/>
      <c r="L52" s="152">
        <f>(H52+F52)*'jūsų prielaidos (1)'!$D$53</f>
        <v>720</v>
      </c>
      <c r="M52" s="135"/>
      <c r="N52" s="135"/>
      <c r="O52" s="136">
        <f>P52*'jūsų prielaidos (1)'!$D$22</f>
        <v>10.9284759814743</v>
      </c>
      <c r="P52" s="30">
        <f>(F52+H52+P51-K52-L52-O51-N52)*$C$3</f>
        <v>2271.761284813070</v>
      </c>
      <c r="Q52" s="30">
        <f>Q51+F52+H52</f>
        <v>3300</v>
      </c>
      <c r="R52" s="30">
        <f>P52-Q52</f>
        <v>-1028.238715186930</v>
      </c>
      <c r="S52" s="30">
        <f>MAX(T52:U52)</f>
        <v>0</v>
      </c>
      <c r="T52" s="31">
        <v>0</v>
      </c>
      <c r="U52" s="153">
        <f>R52*0.15</f>
        <v>-154.235807278039</v>
      </c>
      <c r="V52" s="31">
        <f>H52</f>
        <v>300</v>
      </c>
      <c r="W52" s="31">
        <f>V52+W51</f>
        <v>300</v>
      </c>
      <c r="X52" s="33">
        <f>P52-S52-W52</f>
        <v>1971.761284813070</v>
      </c>
      <c r="Y52" s="154"/>
      <c r="Z52" s="120"/>
    </row>
    <row r="53" ht="13.65" customHeight="1">
      <c r="A53" s="114"/>
      <c r="B53" s="121"/>
      <c r="C53" s="121"/>
      <c r="D53" s="121"/>
      <c r="E53" s="130">
        <v>3</v>
      </c>
      <c r="F53" s="131">
        <f>'jūsų prielaidos (1)'!$D$3</f>
        <v>1500</v>
      </c>
      <c r="G53" s="150"/>
      <c r="H53" s="134">
        <f>MIN(I53:J53)</f>
        <v>300</v>
      </c>
      <c r="I53" s="151">
        <f>F53*0.2-'jūsų prielaidos (1)'!$D$71</f>
        <v>300</v>
      </c>
      <c r="J53" s="134">
        <f>300-'jūsų prielaidos (1)'!$D$71</f>
        <v>300</v>
      </c>
      <c r="K53" s="132"/>
      <c r="L53" s="152">
        <f>(H53+F53)*'jūsų prielaidos (1)'!$D$53</f>
        <v>720</v>
      </c>
      <c r="M53" s="135"/>
      <c r="N53" s="135"/>
      <c r="O53" s="136">
        <f>P53*'jūsų prielaidos (1)'!$D$22</f>
        <v>17.6784561339532</v>
      </c>
      <c r="P53" s="30">
        <f>(F53+H53+P52-K53-L53-O52-N53)*$C$3</f>
        <v>3674.916089714760</v>
      </c>
      <c r="Q53" s="30">
        <f>Q52+F53+H53</f>
        <v>5100</v>
      </c>
      <c r="R53" s="30">
        <f>P53-Q53</f>
        <v>-1425.083910285240</v>
      </c>
      <c r="S53" s="30">
        <f>MAX(T53:U53)</f>
        <v>0</v>
      </c>
      <c r="T53" s="31">
        <v>0</v>
      </c>
      <c r="U53" s="153">
        <f>R53*0.15</f>
        <v>-213.762586542786</v>
      </c>
      <c r="V53" s="31">
        <f>H53</f>
        <v>300</v>
      </c>
      <c r="W53" s="31">
        <f>V53+W52</f>
        <v>600</v>
      </c>
      <c r="X53" s="33">
        <f>P53-S53-W53</f>
        <v>3074.916089714760</v>
      </c>
      <c r="Y53" s="154"/>
      <c r="Z53" s="120"/>
    </row>
    <row r="54" ht="13.65" customHeight="1">
      <c r="A54" s="114"/>
      <c r="B54" s="121"/>
      <c r="C54" s="121"/>
      <c r="D54" s="121"/>
      <c r="E54" s="130">
        <v>4</v>
      </c>
      <c r="F54" s="131">
        <f>'jūsų prielaidos (1)'!$D$3</f>
        <v>1500</v>
      </c>
      <c r="G54" s="150"/>
      <c r="H54" s="134">
        <f>MIN(I54:J54)</f>
        <v>300</v>
      </c>
      <c r="I54" s="151">
        <f>F54*0.2-'jūsų prielaidos (1)'!$D$71</f>
        <v>300</v>
      </c>
      <c r="J54" s="134">
        <f>300-'jūsų prielaidos (1)'!$D$71</f>
        <v>300</v>
      </c>
      <c r="K54" s="132"/>
      <c r="L54" s="152">
        <f>(H54+F54)*'jūsų prielaidos (1)'!$D$66</f>
        <v>36</v>
      </c>
      <c r="M54" s="135"/>
      <c r="N54" s="135"/>
      <c r="O54" s="136">
        <f>P54*'jūsų prielaidos (1)'!$D$22</f>
        <v>28.6871918413999</v>
      </c>
      <c r="P54" s="30">
        <f>(F54+H54+P53-K54-L54-O53-N54)*$C$3</f>
        <v>5963.361396938890</v>
      </c>
      <c r="Q54" s="30">
        <f>Q53+F54+H54</f>
        <v>6900</v>
      </c>
      <c r="R54" s="30">
        <f>P54-Q54</f>
        <v>-936.638603061110</v>
      </c>
      <c r="S54" s="30">
        <f>MAX(T54:U54)</f>
        <v>0</v>
      </c>
      <c r="T54" s="31">
        <v>0</v>
      </c>
      <c r="U54" s="153">
        <f>R54*0.15</f>
        <v>-140.495790459166</v>
      </c>
      <c r="V54" s="31">
        <f>H54</f>
        <v>300</v>
      </c>
      <c r="W54" s="31">
        <f>V54+W53</f>
        <v>900</v>
      </c>
      <c r="X54" s="33">
        <f>P54-S54-W54</f>
        <v>5063.361396938890</v>
      </c>
      <c r="Y54" s="154"/>
      <c r="Z54" s="120"/>
    </row>
    <row r="55" ht="13.65" customHeight="1">
      <c r="A55" s="114"/>
      <c r="B55" s="121"/>
      <c r="C55" s="121"/>
      <c r="D55" s="121"/>
      <c r="E55" s="130">
        <v>5</v>
      </c>
      <c r="F55" s="131">
        <f>'jūsų prielaidos (1)'!$D$3</f>
        <v>1500</v>
      </c>
      <c r="G55" s="150"/>
      <c r="H55" s="134">
        <f>MIN(I55:J55)</f>
        <v>300</v>
      </c>
      <c r="I55" s="151">
        <f>F55*0.2-'jūsų prielaidos (1)'!$D$71</f>
        <v>300</v>
      </c>
      <c r="J55" s="134">
        <f>300-'jūsų prielaidos (1)'!$D$71</f>
        <v>300</v>
      </c>
      <c r="K55" s="132"/>
      <c r="L55" s="152">
        <f>(H55+F55)*'jūsų prielaidos (1)'!$D$66</f>
        <v>36</v>
      </c>
      <c r="M55" s="135"/>
      <c r="N55" s="135"/>
      <c r="O55" s="136">
        <f>P55*'jūsų prielaidos (1)'!$D$22</f>
        <v>40.738546946925</v>
      </c>
      <c r="P55" s="30">
        <f>(F55+H55+P54-K55-L55-O54-N55)*$C$3</f>
        <v>8468.541625607240</v>
      </c>
      <c r="Q55" s="30">
        <f>Q54+F55+H55</f>
        <v>8700</v>
      </c>
      <c r="R55" s="30">
        <f>P55-Q55</f>
        <v>-231.458374392760</v>
      </c>
      <c r="S55" s="30">
        <f>MAX(T55:U55)</f>
        <v>0</v>
      </c>
      <c r="T55" s="31">
        <v>0</v>
      </c>
      <c r="U55" s="153">
        <f>R55*0.15</f>
        <v>-34.718756158914</v>
      </c>
      <c r="V55" s="31">
        <f>H55</f>
        <v>300</v>
      </c>
      <c r="W55" s="31">
        <f>V55+W54</f>
        <v>1200</v>
      </c>
      <c r="X55" s="33">
        <f>P55-S55-W55</f>
        <v>7268.541625607240</v>
      </c>
      <c r="Y55" s="154"/>
      <c r="Z55" s="120"/>
    </row>
    <row r="56" ht="13.65" customHeight="1">
      <c r="A56" s="114"/>
      <c r="B56" s="121"/>
      <c r="C56" s="121"/>
      <c r="D56" s="121"/>
      <c r="E56" s="130">
        <v>6</v>
      </c>
      <c r="F56" s="131">
        <f>'jūsų prielaidos (1)'!$D$3</f>
        <v>1500</v>
      </c>
      <c r="G56" s="150"/>
      <c r="H56" s="134">
        <f>MIN(I56:J56)</f>
        <v>300</v>
      </c>
      <c r="I56" s="151">
        <f>F56*0.2-'jūsų prielaidos (1)'!$D$71</f>
        <v>300</v>
      </c>
      <c r="J56" s="134">
        <f>300-'jūsų prielaidos (1)'!$D$71</f>
        <v>300</v>
      </c>
      <c r="K56" s="132"/>
      <c r="L56" s="152">
        <f>(H56+F56)*'jūsų prielaidos (1)'!$D$66</f>
        <v>36</v>
      </c>
      <c r="M56" s="135"/>
      <c r="N56" s="135"/>
      <c r="O56" s="136">
        <f>P56*'jūsų prielaidos (1)'!$D$22</f>
        <v>53.9312662326848</v>
      </c>
      <c r="P56" s="30">
        <f>(F56+H56+P55-K56-L56-O55-N56)*$C$3</f>
        <v>11210.9833865263</v>
      </c>
      <c r="Q56" s="30">
        <f>Q55+F56+H56</f>
        <v>10500</v>
      </c>
      <c r="R56" s="30">
        <f>P56-Q56</f>
        <v>710.9833865263</v>
      </c>
      <c r="S56" s="30">
        <f>MAX(T56:U56)</f>
        <v>106.647507978945</v>
      </c>
      <c r="T56" s="31">
        <v>0</v>
      </c>
      <c r="U56" s="153">
        <f>R56*0.15</f>
        <v>106.647507978945</v>
      </c>
      <c r="V56" s="31">
        <f>H56</f>
        <v>300</v>
      </c>
      <c r="W56" s="31">
        <f>V56+W55</f>
        <v>1500</v>
      </c>
      <c r="X56" s="33">
        <f>P56-S56-W56</f>
        <v>9604.335878547359</v>
      </c>
      <c r="Y56" s="154"/>
      <c r="Z56" s="120"/>
    </row>
    <row r="57" ht="13.65" customHeight="1">
      <c r="A57" s="114"/>
      <c r="B57" s="121"/>
      <c r="C57" s="121"/>
      <c r="D57" s="121"/>
      <c r="E57" s="130">
        <v>7</v>
      </c>
      <c r="F57" s="131">
        <f>'jūsų prielaidos (1)'!$D$3</f>
        <v>1500</v>
      </c>
      <c r="G57" s="150"/>
      <c r="H57" s="134">
        <f>MIN(I57:J57)</f>
        <v>300</v>
      </c>
      <c r="I57" s="151">
        <f>F57*0.2-'jūsų prielaidos (1)'!$D$71</f>
        <v>300</v>
      </c>
      <c r="J57" s="134">
        <f>300-'jūsų prielaidos (1)'!$D$71</f>
        <v>300</v>
      </c>
      <c r="K57" s="132"/>
      <c r="L57" s="152">
        <f>(H57+F57)*'jūsų prielaidos (1)'!$D$66</f>
        <v>36</v>
      </c>
      <c r="M57" s="135"/>
      <c r="N57" s="135"/>
      <c r="O57" s="136">
        <f>P57*'jūsų prielaidos (1)'!$D$22</f>
        <v>68.3734464380521</v>
      </c>
      <c r="P57" s="30">
        <f>(F57+H57+P56-K57-L57-O56-N57)*$C$3</f>
        <v>14213.157332323</v>
      </c>
      <c r="Q57" s="30">
        <f>Q56+F57+H57</f>
        <v>12300</v>
      </c>
      <c r="R57" s="30">
        <f>P57-Q57</f>
        <v>1913.157332323</v>
      </c>
      <c r="S57" s="30">
        <f>MAX(T57:U57)</f>
        <v>286.973599848450</v>
      </c>
      <c r="T57" s="31">
        <v>0</v>
      </c>
      <c r="U57" s="153">
        <f>R57*0.15</f>
        <v>286.973599848450</v>
      </c>
      <c r="V57" s="31">
        <f>H57</f>
        <v>300</v>
      </c>
      <c r="W57" s="31">
        <f>V57+W56</f>
        <v>1800</v>
      </c>
      <c r="X57" s="33">
        <f>P57-S57-W57</f>
        <v>12126.1837324746</v>
      </c>
      <c r="Y57" s="154"/>
      <c r="Z57" s="120"/>
    </row>
    <row r="58" ht="13.65" customHeight="1">
      <c r="A58" s="114"/>
      <c r="B58" s="121"/>
      <c r="C58" s="121"/>
      <c r="D58" s="121"/>
      <c r="E58" s="130">
        <v>8</v>
      </c>
      <c r="F58" s="131">
        <f>'jūsų prielaidos (1)'!$D$3</f>
        <v>1500</v>
      </c>
      <c r="G58" s="150"/>
      <c r="H58" s="134">
        <f>MIN(I58:J58)</f>
        <v>300</v>
      </c>
      <c r="I58" s="151">
        <f>F58*0.2-'jūsų prielaidos (1)'!$D$71</f>
        <v>300</v>
      </c>
      <c r="J58" s="134">
        <f>300-'jūsų prielaidos (1)'!$D$71</f>
        <v>300</v>
      </c>
      <c r="K58" s="132"/>
      <c r="L58" s="152">
        <f>(H58+F58)*'jūsų prielaidos (1)'!$D$66</f>
        <v>36</v>
      </c>
      <c r="M58" s="135"/>
      <c r="N58" s="135"/>
      <c r="O58" s="136">
        <f>P58*'jūsų prielaidos (1)'!$D$22</f>
        <v>84.18342196822429</v>
      </c>
      <c r="P58" s="30">
        <f>(F58+H58+P57-K58-L58-O57-N58)*$C$3</f>
        <v>17499.6622744734</v>
      </c>
      <c r="Q58" s="30">
        <f>Q57+F58+H58</f>
        <v>14100</v>
      </c>
      <c r="R58" s="30">
        <f>P58-Q58</f>
        <v>3399.6622744734</v>
      </c>
      <c r="S58" s="30">
        <f>MAX(T58:U58)</f>
        <v>509.949341171010</v>
      </c>
      <c r="T58" s="31">
        <v>0</v>
      </c>
      <c r="U58" s="153">
        <f>R58*0.15</f>
        <v>509.949341171010</v>
      </c>
      <c r="V58" s="31">
        <f>H58</f>
        <v>300</v>
      </c>
      <c r="W58" s="31">
        <f>V58+W57</f>
        <v>2100</v>
      </c>
      <c r="X58" s="33">
        <f>P58-S58-W58</f>
        <v>14889.7129333024</v>
      </c>
      <c r="Y58" s="154"/>
      <c r="Z58" s="120"/>
    </row>
    <row r="59" ht="13.65" customHeight="1">
      <c r="A59" s="114"/>
      <c r="B59" s="121"/>
      <c r="C59" s="121"/>
      <c r="D59" s="121"/>
      <c r="E59" s="130">
        <v>9</v>
      </c>
      <c r="F59" s="131">
        <f>'jūsų prielaidos (1)'!$D$3</f>
        <v>1500</v>
      </c>
      <c r="G59" s="150"/>
      <c r="H59" s="134">
        <f>MIN(I59:J59)</f>
        <v>300</v>
      </c>
      <c r="I59" s="151">
        <f>F59*0.2-'jūsų prielaidos (1)'!$D$71</f>
        <v>300</v>
      </c>
      <c r="J59" s="134">
        <f>300-'jūsų prielaidos (1)'!$D$71</f>
        <v>300</v>
      </c>
      <c r="K59" s="132"/>
      <c r="L59" s="152">
        <f>(H59+F59)*'jūsų prielaidos (1)'!$D$66</f>
        <v>36</v>
      </c>
      <c r="M59" s="135"/>
      <c r="N59" s="135"/>
      <c r="O59" s="136">
        <f>P59*'jūsų prielaidos (1)'!$D$22</f>
        <v>101.490734486853</v>
      </c>
      <c r="P59" s="30">
        <f>(F59+H59+P58-K59-L59-O58-N59)*$C$3</f>
        <v>21097.4267377557</v>
      </c>
      <c r="Q59" s="30">
        <f>Q58+F59+H59</f>
        <v>15900</v>
      </c>
      <c r="R59" s="30">
        <f>P59-Q59</f>
        <v>5197.4267377557</v>
      </c>
      <c r="S59" s="30">
        <f>MAX(T59:U59)</f>
        <v>779.614010663355</v>
      </c>
      <c r="T59" s="31">
        <v>0</v>
      </c>
      <c r="U59" s="153">
        <f>R59*0.15</f>
        <v>779.614010663355</v>
      </c>
      <c r="V59" s="31">
        <f>H59</f>
        <v>300</v>
      </c>
      <c r="W59" s="31">
        <f>V59+W58</f>
        <v>2400</v>
      </c>
      <c r="X59" s="33">
        <f>P59-S59-W59</f>
        <v>17917.8127270923</v>
      </c>
      <c r="Y59" s="154"/>
      <c r="Z59" s="120"/>
    </row>
    <row r="60" ht="13.65" customHeight="1">
      <c r="A60" s="114"/>
      <c r="B60" s="121"/>
      <c r="C60" s="121"/>
      <c r="D60" s="121"/>
      <c r="E60" s="130">
        <v>10</v>
      </c>
      <c r="F60" s="131">
        <f>'jūsų prielaidos (1)'!$D$3</f>
        <v>1500</v>
      </c>
      <c r="G60" s="150"/>
      <c r="H60" s="134">
        <f>MIN(I60:J60)</f>
        <v>300</v>
      </c>
      <c r="I60" s="151">
        <f>F60*0.2-'jūsų prielaidos (1)'!$D$71</f>
        <v>300</v>
      </c>
      <c r="J60" s="134">
        <f>300-'jūsų prielaidos (1)'!$D$71</f>
        <v>300</v>
      </c>
      <c r="K60" s="132"/>
      <c r="L60" s="152">
        <f>(H60+F60)*'jūsų prielaidos (1)'!$D$66</f>
        <v>36</v>
      </c>
      <c r="M60" s="135"/>
      <c r="N60" s="135"/>
      <c r="O60" s="136">
        <f>P60*'jūsų prielaidos (1)'!$D$22</f>
        <v>120.437194337208</v>
      </c>
      <c r="P60" s="30">
        <f>(F60+H60+P59-K60-L60-O59-N60)*$C$3</f>
        <v>25035.9296035957</v>
      </c>
      <c r="Q60" s="30">
        <f>Q59+F60+H60</f>
        <v>17700</v>
      </c>
      <c r="R60" s="30">
        <f>P60-Q60</f>
        <v>7335.9296035957</v>
      </c>
      <c r="S60" s="30">
        <f>MAX(T60:U60)</f>
        <v>1100.389440539350</v>
      </c>
      <c r="T60" s="31">
        <v>0</v>
      </c>
      <c r="U60" s="153">
        <f>R60*0.15</f>
        <v>1100.389440539350</v>
      </c>
      <c r="V60" s="31">
        <f>H60</f>
        <v>300</v>
      </c>
      <c r="W60" s="31">
        <f>V60+W59</f>
        <v>2700</v>
      </c>
      <c r="X60" s="33">
        <f>P60-S60-W60</f>
        <v>21235.5401630564</v>
      </c>
      <c r="Y60" s="154"/>
      <c r="Z60" s="120"/>
    </row>
    <row r="61" ht="13.65" customHeight="1">
      <c r="A61" s="114"/>
      <c r="B61" s="121"/>
      <c r="C61" s="121"/>
      <c r="D61" s="121"/>
      <c r="E61" s="130">
        <v>11</v>
      </c>
      <c r="F61" s="131">
        <f>'jūsų prielaidos (1)'!$D$3</f>
        <v>1500</v>
      </c>
      <c r="G61" s="150"/>
      <c r="H61" s="134">
        <f>MIN(I61:J61)</f>
        <v>300</v>
      </c>
      <c r="I61" s="151">
        <f>F61*0.2-'jūsų prielaidos (1)'!$D$71</f>
        <v>300</v>
      </c>
      <c r="J61" s="134">
        <f>300-'jūsų prielaidos (1)'!$D$71</f>
        <v>300</v>
      </c>
      <c r="K61" s="132"/>
      <c r="L61" s="152">
        <f>(H61+F61)*'jūsų prielaidos (1)'!$D$66</f>
        <v>36</v>
      </c>
      <c r="M61" s="135"/>
      <c r="N61" s="135"/>
      <c r="O61" s="136">
        <f>P61*'jūsų prielaidos (1)'!$D$22</f>
        <v>141.178042488803</v>
      </c>
      <c r="P61" s="30">
        <f>(F61+H61+P60-K61-L61-O60-N61)*$C$3</f>
        <v>29347.4416501843</v>
      </c>
      <c r="Q61" s="30">
        <f>Q60+F61+H61</f>
        <v>19500</v>
      </c>
      <c r="R61" s="30">
        <f>P61-Q61</f>
        <v>9847.441650184301</v>
      </c>
      <c r="S61" s="30">
        <v>0</v>
      </c>
      <c r="T61" s="31">
        <v>0</v>
      </c>
      <c r="U61" s="153">
        <f>R61*0.15</f>
        <v>1477.116247527640</v>
      </c>
      <c r="V61" s="31">
        <f>H61</f>
        <v>300</v>
      </c>
      <c r="W61" s="31">
        <f>V61+W60</f>
        <v>3000</v>
      </c>
      <c r="X61" s="30">
        <f>P61-S61-W61</f>
        <v>26347.4416501843</v>
      </c>
      <c r="Y61" s="155">
        <f>P61</f>
        <v>29347.4416501843</v>
      </c>
      <c r="Z61" s="120"/>
    </row>
    <row r="62" ht="13.65" customHeight="1">
      <c r="A62" s="114"/>
      <c r="B62" s="121"/>
      <c r="C62" s="121"/>
      <c r="D62" s="121"/>
      <c r="E62" s="130">
        <v>12</v>
      </c>
      <c r="F62" s="131">
        <f>'jūsų prielaidos (1)'!$D$3</f>
        <v>1500</v>
      </c>
      <c r="G62" s="150"/>
      <c r="H62" s="134">
        <f>MIN(I62:J62)</f>
        <v>300</v>
      </c>
      <c r="I62" s="151">
        <f>F62*0.2-'jūsų prielaidos (1)'!$D$71</f>
        <v>300</v>
      </c>
      <c r="J62" s="134">
        <f>300-'jūsų prielaidos (1)'!$D$71</f>
        <v>300</v>
      </c>
      <c r="K62" s="132"/>
      <c r="L62" s="152">
        <f>(H62+F62)*'jūsų prielaidos (1)'!$D$66</f>
        <v>36</v>
      </c>
      <c r="M62" s="135"/>
      <c r="N62" s="135"/>
      <c r="O62" s="136">
        <f>P62*'jūsų prielaidos (1)'!$D$22</f>
        <v>163.883222530101</v>
      </c>
      <c r="P62" s="30">
        <f>(F62+H62+P61-K62-L62-O61-N62)*$C$3</f>
        <v>34067.289968465</v>
      </c>
      <c r="Q62" s="30">
        <f>Q61+F62+H62</f>
        <v>21300</v>
      </c>
      <c r="R62" s="30">
        <f>P62-Q62</f>
        <v>12767.289968465</v>
      </c>
      <c r="S62" s="30">
        <v>0</v>
      </c>
      <c r="T62" s="31">
        <v>0</v>
      </c>
      <c r="U62" s="153">
        <f>R62*0.15</f>
        <v>1915.093495269750</v>
      </c>
      <c r="V62" s="31">
        <f>H62</f>
        <v>300</v>
      </c>
      <c r="W62" s="31">
        <f>V62+W61</f>
        <v>3300</v>
      </c>
      <c r="X62" s="30">
        <f>P62-S62-W62</f>
        <v>30767.289968465</v>
      </c>
      <c r="Y62" s="33">
        <f>P62</f>
        <v>34067.289968465</v>
      </c>
      <c r="Z62" s="120"/>
    </row>
    <row r="63" ht="13.65" customHeight="1">
      <c r="A63" s="114"/>
      <c r="B63" s="121"/>
      <c r="C63" s="121"/>
      <c r="D63" s="121"/>
      <c r="E63" s="130">
        <v>13</v>
      </c>
      <c r="F63" s="131">
        <f>'jūsų prielaidos (1)'!$D$3</f>
        <v>1500</v>
      </c>
      <c r="G63" s="150"/>
      <c r="H63" s="134">
        <f>MIN(I63:J63)</f>
        <v>300</v>
      </c>
      <c r="I63" s="151">
        <f>F63*0.2-'jūsų prielaidos (1)'!$D$71</f>
        <v>300</v>
      </c>
      <c r="J63" s="134">
        <f>300-'jūsų prielaidos (1)'!$D$71</f>
        <v>300</v>
      </c>
      <c r="K63" s="132"/>
      <c r="L63" s="152">
        <f>(H63+F63)*'jūsų prielaidos (1)'!$D$66</f>
        <v>36</v>
      </c>
      <c r="M63" s="135"/>
      <c r="N63" s="135"/>
      <c r="O63" s="136">
        <f>P63*'jūsų prielaidos (1)'!$D$22</f>
        <v>188.738773129566</v>
      </c>
      <c r="P63" s="30">
        <f>(F63+H63+P62-K63-L63-O62-N63)*$C$3</f>
        <v>39234.1474205284</v>
      </c>
      <c r="Q63" s="30">
        <f>Q62+F63+H63</f>
        <v>23100</v>
      </c>
      <c r="R63" s="30">
        <f>P63-Q63</f>
        <v>16134.1474205284</v>
      </c>
      <c r="S63" s="30">
        <v>0</v>
      </c>
      <c r="T63" s="31">
        <v>0</v>
      </c>
      <c r="U63" s="153">
        <f>R63*0.15</f>
        <v>2420.122113079260</v>
      </c>
      <c r="V63" s="31">
        <f>H63</f>
        <v>300</v>
      </c>
      <c r="W63" s="31">
        <f>V63+W62</f>
        <v>3600</v>
      </c>
      <c r="X63" s="30">
        <f>P63-S63-W63</f>
        <v>35634.1474205284</v>
      </c>
      <c r="Y63" s="33">
        <f>P63</f>
        <v>39234.1474205284</v>
      </c>
      <c r="Z63" s="120"/>
    </row>
    <row r="64" ht="13.65" customHeight="1">
      <c r="A64" s="114"/>
      <c r="B64" s="121"/>
      <c r="C64" s="121"/>
      <c r="D64" s="121"/>
      <c r="E64" s="130">
        <v>14</v>
      </c>
      <c r="F64" s="131">
        <f>'jūsų prielaidos (1)'!$D$3</f>
        <v>1500</v>
      </c>
      <c r="G64" s="150"/>
      <c r="H64" s="134">
        <f>MIN(I64:J64)</f>
        <v>300</v>
      </c>
      <c r="I64" s="151">
        <f>F64*0.2-'jūsų prielaidos (1)'!$D$71</f>
        <v>300</v>
      </c>
      <c r="J64" s="134">
        <f>300-'jūsų prielaidos (1)'!$D$71</f>
        <v>300</v>
      </c>
      <c r="K64" s="132"/>
      <c r="L64" s="152">
        <f>(H64+F64)*'jūsų prielaidos (1)'!$D$66</f>
        <v>36</v>
      </c>
      <c r="M64" s="135"/>
      <c r="N64" s="135"/>
      <c r="O64" s="136">
        <f>P64*'jūsų prielaidos (1)'!$D$22</f>
        <v>215.948352374427</v>
      </c>
      <c r="P64" s="30">
        <f>(F64+H64+P63-K64-L64-O63-N64)*$C$3</f>
        <v>44890.3495121387</v>
      </c>
      <c r="Q64" s="30">
        <f>Q63+F64+H64</f>
        <v>24900</v>
      </c>
      <c r="R64" s="30">
        <f>P64-Q64</f>
        <v>19990.3495121387</v>
      </c>
      <c r="S64" s="30">
        <v>0</v>
      </c>
      <c r="T64" s="31">
        <v>0</v>
      </c>
      <c r="U64" s="153">
        <f>R64*0.15</f>
        <v>2998.5524268208</v>
      </c>
      <c r="V64" s="31">
        <f>H64</f>
        <v>300</v>
      </c>
      <c r="W64" s="31">
        <f>V64+W63</f>
        <v>3900</v>
      </c>
      <c r="X64" s="30">
        <f>P64-S64-W64</f>
        <v>40990.3495121387</v>
      </c>
      <c r="Y64" s="33">
        <f>P64</f>
        <v>44890.3495121387</v>
      </c>
      <c r="Z64" s="120"/>
    </row>
    <row r="65" ht="13.65" customHeight="1">
      <c r="A65" s="114"/>
      <c r="B65" s="121"/>
      <c r="C65" s="121"/>
      <c r="D65" s="121"/>
      <c r="E65" s="130">
        <v>15</v>
      </c>
      <c r="F65" s="131">
        <f>'jūsų prielaidos (1)'!$D$3</f>
        <v>1500</v>
      </c>
      <c r="G65" s="150"/>
      <c r="H65" s="134">
        <f>MIN(I65:J65)</f>
        <v>300</v>
      </c>
      <c r="I65" s="151">
        <f>F65*0.2-'jūsų prielaidos (1)'!$D$71</f>
        <v>300</v>
      </c>
      <c r="J65" s="134">
        <f>300-'jūsų prielaidos (1)'!$D$71</f>
        <v>300</v>
      </c>
      <c r="K65" s="132"/>
      <c r="L65" s="152">
        <f>(H65+F65)*'jūsų prielaidos (1)'!$D$66</f>
        <v>36</v>
      </c>
      <c r="M65" s="135"/>
      <c r="N65" s="135"/>
      <c r="O65" s="136">
        <f>P65*'jūsų prielaidos (1)'!$D$22</f>
        <v>245.734906477087</v>
      </c>
      <c r="P65" s="30">
        <f>(F65+H65+P64-K65-L65-O64-N65)*$C$3</f>
        <v>51082.2412757407</v>
      </c>
      <c r="Q65" s="30">
        <f>Q64+F65+H65</f>
        <v>26700</v>
      </c>
      <c r="R65" s="30">
        <f>P65-Q65</f>
        <v>24382.2412757407</v>
      </c>
      <c r="S65" s="30">
        <v>0</v>
      </c>
      <c r="T65" s="31">
        <v>0</v>
      </c>
      <c r="U65" s="153">
        <f>R65*0.15</f>
        <v>3657.3361913611</v>
      </c>
      <c r="V65" s="31">
        <f>H65</f>
        <v>300</v>
      </c>
      <c r="W65" s="31">
        <f>V65+W64</f>
        <v>4200</v>
      </c>
      <c r="X65" s="30">
        <f>P65-S65-W65</f>
        <v>46882.2412757407</v>
      </c>
      <c r="Y65" s="33">
        <f>P65</f>
        <v>51082.2412757407</v>
      </c>
      <c r="Z65" s="120"/>
    </row>
    <row r="66" ht="13.65" customHeight="1">
      <c r="A66" s="114"/>
      <c r="B66" s="121"/>
      <c r="C66" s="121"/>
      <c r="D66" s="121"/>
      <c r="E66" s="130">
        <v>16</v>
      </c>
      <c r="F66" s="131">
        <f>'jūsų prielaidos (1)'!$D$3</f>
        <v>1500</v>
      </c>
      <c r="G66" s="150"/>
      <c r="H66" s="134">
        <f>MIN(I66:J66)</f>
        <v>300</v>
      </c>
      <c r="I66" s="151">
        <f>F66*0.2-'jūsų prielaidos (1)'!$D$71</f>
        <v>300</v>
      </c>
      <c r="J66" s="134">
        <f>300-'jūsų prielaidos (1)'!$D$71</f>
        <v>300</v>
      </c>
      <c r="K66" s="132"/>
      <c r="L66" s="152">
        <f>(H66+F66)*'jūsų prielaidos (1)'!$D$66</f>
        <v>36</v>
      </c>
      <c r="M66" s="135"/>
      <c r="N66" s="135"/>
      <c r="O66" s="136">
        <f>P66*'jūsų prielaidos (1)'!$D$22</f>
        <v>278.342496521989</v>
      </c>
      <c r="P66" s="30">
        <f>(F66+H66+P65-K66-L66-O65-N66)*$C$3</f>
        <v>57860.55700619</v>
      </c>
      <c r="Q66" s="30">
        <f>Q65+F66+H66</f>
        <v>28500</v>
      </c>
      <c r="R66" s="30">
        <f>P66-Q66</f>
        <v>29360.55700619</v>
      </c>
      <c r="S66" s="30">
        <v>0</v>
      </c>
      <c r="T66" s="31">
        <v>0</v>
      </c>
      <c r="U66" s="153">
        <f>R66*0.15</f>
        <v>4404.0835509285</v>
      </c>
      <c r="V66" s="31">
        <f>H66</f>
        <v>300</v>
      </c>
      <c r="W66" s="31">
        <f>V66+W65</f>
        <v>4500</v>
      </c>
      <c r="X66" s="30">
        <f>P66-S66-W66</f>
        <v>53360.55700619</v>
      </c>
      <c r="Y66" s="33">
        <f>P66</f>
        <v>57860.55700619</v>
      </c>
      <c r="Z66" s="120"/>
    </row>
    <row r="67" ht="13.65" customHeight="1">
      <c r="A67" s="114"/>
      <c r="B67" s="121"/>
      <c r="C67" s="121"/>
      <c r="D67" s="121"/>
      <c r="E67" s="130">
        <v>17</v>
      </c>
      <c r="F67" s="131">
        <f>'jūsų prielaidos (1)'!$D$3</f>
        <v>1500</v>
      </c>
      <c r="G67" s="150"/>
      <c r="H67" s="134">
        <f>MIN(I67:J67)</f>
        <v>300</v>
      </c>
      <c r="I67" s="151">
        <f>F67*0.2-'jūsų prielaidos (1)'!$D$71</f>
        <v>300</v>
      </c>
      <c r="J67" s="134">
        <f>300-'jūsų prielaidos (1)'!$D$71</f>
        <v>300</v>
      </c>
      <c r="K67" s="132"/>
      <c r="L67" s="152">
        <f>(H67+F67)*'jūsų prielaidos (1)'!$D$66</f>
        <v>36</v>
      </c>
      <c r="M67" s="135"/>
      <c r="N67" s="135"/>
      <c r="O67" s="136">
        <f>P67*'jūsų prielaidos (1)'!$D$22</f>
        <v>314.038298220697</v>
      </c>
      <c r="P67" s="30">
        <f>(F67+H67+P66-K67-L67-O66-N67)*$C$3</f>
        <v>65280.8359606348</v>
      </c>
      <c r="Q67" s="30">
        <f>Q66+F67+H67</f>
        <v>30300</v>
      </c>
      <c r="R67" s="30">
        <f>P67-Q67</f>
        <v>34980.8359606348</v>
      </c>
      <c r="S67" s="30">
        <v>0</v>
      </c>
      <c r="T67" s="31">
        <v>0</v>
      </c>
      <c r="U67" s="153">
        <f>R67*0.15</f>
        <v>5247.125394095220</v>
      </c>
      <c r="V67" s="31">
        <f>H67</f>
        <v>300</v>
      </c>
      <c r="W67" s="31">
        <f>V67+W66</f>
        <v>4800</v>
      </c>
      <c r="X67" s="30">
        <f>P67-S67-W67</f>
        <v>60480.8359606348</v>
      </c>
      <c r="Y67" s="33">
        <f>P67</f>
        <v>65280.8359606348</v>
      </c>
      <c r="Z67" s="120"/>
    </row>
    <row r="68" ht="13.65" customHeight="1">
      <c r="A68" s="114"/>
      <c r="B68" s="121"/>
      <c r="C68" s="121"/>
      <c r="D68" s="121"/>
      <c r="E68" s="130">
        <v>18</v>
      </c>
      <c r="F68" s="131">
        <f>'jūsų prielaidos (1)'!$D$3</f>
        <v>1500</v>
      </c>
      <c r="G68" s="150"/>
      <c r="H68" s="134">
        <f>MIN(I68:J68)</f>
        <v>300</v>
      </c>
      <c r="I68" s="151">
        <f>F68*0.2-'jūsų prielaidos (1)'!$D$71</f>
        <v>300</v>
      </c>
      <c r="J68" s="134">
        <f>300-'jūsų prielaidos (1)'!$D$71</f>
        <v>300</v>
      </c>
      <c r="K68" s="132"/>
      <c r="L68" s="152">
        <f>(H68+F68)*'jūsų prielaidos (1)'!$D$66</f>
        <v>36</v>
      </c>
      <c r="M68" s="135"/>
      <c r="N68" s="135"/>
      <c r="O68" s="136">
        <f>P68*'jūsų prielaidos (1)'!$D$22</f>
        <v>353.114791060519</v>
      </c>
      <c r="P68" s="30">
        <f>(F68+H68+P67-K68-L68-O67-N68)*$C$3</f>
        <v>73403.8774286555</v>
      </c>
      <c r="Q68" s="30">
        <f>Q67+F68+H68</f>
        <v>32100</v>
      </c>
      <c r="R68" s="30">
        <f>P68-Q68</f>
        <v>41303.8774286555</v>
      </c>
      <c r="S68" s="30">
        <v>0</v>
      </c>
      <c r="T68" s="31">
        <v>0</v>
      </c>
      <c r="U68" s="153">
        <f>R68*0.15</f>
        <v>6195.581614298320</v>
      </c>
      <c r="V68" s="31">
        <f>H68</f>
        <v>300</v>
      </c>
      <c r="W68" s="31">
        <f>V68+W67</f>
        <v>5100</v>
      </c>
      <c r="X68" s="30">
        <f>P68-S68-W68</f>
        <v>68303.8774286555</v>
      </c>
      <c r="Y68" s="33">
        <f>P68</f>
        <v>73403.8774286555</v>
      </c>
      <c r="Z68" s="120"/>
    </row>
    <row r="69" ht="13.65" customHeight="1">
      <c r="A69" s="114"/>
      <c r="B69" s="121"/>
      <c r="C69" s="121"/>
      <c r="D69" s="121"/>
      <c r="E69" s="130">
        <v>19</v>
      </c>
      <c r="F69" s="131">
        <f>'jūsų prielaidos (1)'!$D$3</f>
        <v>1500</v>
      </c>
      <c r="G69" s="150"/>
      <c r="H69" s="134">
        <f>MIN(I69:J69)</f>
        <v>300</v>
      </c>
      <c r="I69" s="151">
        <f>F69*0.2-'jūsų prielaidos (1)'!$D$71</f>
        <v>300</v>
      </c>
      <c r="J69" s="134">
        <f>300-'jūsų prielaidos (1)'!$D$71</f>
        <v>300</v>
      </c>
      <c r="K69" s="132"/>
      <c r="L69" s="152">
        <f>(H69+F69)*'jūsų prielaidos (1)'!$D$66</f>
        <v>36</v>
      </c>
      <c r="M69" s="135"/>
      <c r="N69" s="135"/>
      <c r="O69" s="136">
        <f>P69*'jūsų prielaidos (1)'!$D$22</f>
        <v>395.892154783827</v>
      </c>
      <c r="P69" s="30">
        <f>(F69+H69+P68-K69-L69-O68-N69)*$C$3</f>
        <v>82296.2389013545</v>
      </c>
      <c r="Q69" s="30">
        <f>Q68+F69+H69</f>
        <v>33900</v>
      </c>
      <c r="R69" s="30">
        <f>P69-Q69</f>
        <v>48396.2389013545</v>
      </c>
      <c r="S69" s="30">
        <v>0</v>
      </c>
      <c r="T69" s="31">
        <v>0</v>
      </c>
      <c r="U69" s="153">
        <f>R69*0.15</f>
        <v>7259.435835203170</v>
      </c>
      <c r="V69" s="31">
        <f>H69</f>
        <v>300</v>
      </c>
      <c r="W69" s="31">
        <f>V69+W68</f>
        <v>5400</v>
      </c>
      <c r="X69" s="30">
        <f>P69-S69-W69</f>
        <v>76896.2389013545</v>
      </c>
      <c r="Y69" s="33">
        <f>P69</f>
        <v>82296.2389013545</v>
      </c>
      <c r="Z69" s="120"/>
    </row>
    <row r="70" ht="13.65" customHeight="1">
      <c r="A70" s="114"/>
      <c r="B70" s="121"/>
      <c r="C70" s="121"/>
      <c r="D70" s="121"/>
      <c r="E70" s="130">
        <v>20</v>
      </c>
      <c r="F70" s="131">
        <f>'jūsų prielaidos (1)'!$D$3</f>
        <v>1500</v>
      </c>
      <c r="G70" s="150"/>
      <c r="H70" s="134">
        <f>MIN(I70:J70)</f>
        <v>300</v>
      </c>
      <c r="I70" s="151">
        <f>F70*0.2-'jūsų prielaidos (1)'!$D$71</f>
        <v>300</v>
      </c>
      <c r="J70" s="134">
        <f>300-'jūsų prielaidos (1)'!$D$71</f>
        <v>300</v>
      </c>
      <c r="K70" s="132"/>
      <c r="L70" s="152">
        <f>(H70+F70)*'jūsų prielaidos (1)'!$D$66</f>
        <v>36</v>
      </c>
      <c r="M70" s="135"/>
      <c r="N70" s="135"/>
      <c r="O70" s="136">
        <f>P70*'jūsų prielaidos (1)'!$D$22</f>
        <v>442.720892834017</v>
      </c>
      <c r="P70" s="30">
        <f>(F70+H70+P69-K70-L70-O69-N70)*$C$3</f>
        <v>92030.7814212277</v>
      </c>
      <c r="Q70" s="30">
        <f>Q69+F70+H70</f>
        <v>35700</v>
      </c>
      <c r="R70" s="30">
        <f>P70-Q70</f>
        <v>56330.7814212277</v>
      </c>
      <c r="S70" s="30">
        <v>0</v>
      </c>
      <c r="T70" s="31">
        <v>0</v>
      </c>
      <c r="U70" s="153">
        <f>R70*0.15</f>
        <v>8449.617213184150</v>
      </c>
      <c r="V70" s="31">
        <f>H70</f>
        <v>300</v>
      </c>
      <c r="W70" s="31">
        <f>V70+W69</f>
        <v>5700</v>
      </c>
      <c r="X70" s="30">
        <f>P70-S70-W70</f>
        <v>86330.7814212277</v>
      </c>
      <c r="Y70" s="33">
        <f>P70</f>
        <v>92030.7814212277</v>
      </c>
      <c r="Z70" s="120"/>
    </row>
    <row r="71" ht="13.65" customHeight="1">
      <c r="A71" s="114"/>
      <c r="B71" s="121"/>
      <c r="C71" s="121"/>
      <c r="D71" s="121"/>
      <c r="E71" s="130">
        <v>21</v>
      </c>
      <c r="F71" s="131">
        <f>'jūsų prielaidos (1)'!$D$3</f>
        <v>1500</v>
      </c>
      <c r="G71" s="150"/>
      <c r="H71" s="134">
        <f>MIN(I71:J71)</f>
        <v>300</v>
      </c>
      <c r="I71" s="151">
        <f>F71*0.2-'jūsų prielaidos (1)'!$D$71</f>
        <v>300</v>
      </c>
      <c r="J71" s="134">
        <f>300-'jūsų prielaidos (1)'!$D$71</f>
        <v>300</v>
      </c>
      <c r="K71" s="132"/>
      <c r="L71" s="152">
        <f>(H71+F71)*'jūsų prielaidos (1)'!$D$66</f>
        <v>36</v>
      </c>
      <c r="M71" s="135"/>
      <c r="N71" s="135"/>
      <c r="O71" s="136">
        <f>P71*'jūsų prielaidos (1)'!$D$22</f>
        <v>493.984704263763</v>
      </c>
      <c r="P71" s="30">
        <f>(F71+H71+P70-K71-L71-O70-N71)*$C$3</f>
        <v>102687.266581233</v>
      </c>
      <c r="Q71" s="30">
        <f>Q70+F71+H71</f>
        <v>37500</v>
      </c>
      <c r="R71" s="30">
        <f>P71-Q71</f>
        <v>65187.266581233</v>
      </c>
      <c r="S71" s="30">
        <v>0</v>
      </c>
      <c r="T71" s="31">
        <v>0</v>
      </c>
      <c r="U71" s="153">
        <f>R71*0.15</f>
        <v>9778.089987184951</v>
      </c>
      <c r="V71" s="31">
        <f>H71</f>
        <v>300</v>
      </c>
      <c r="W71" s="31">
        <f>V71+W70</f>
        <v>6000</v>
      </c>
      <c r="X71" s="30">
        <f>P71-S71-W71</f>
        <v>96687.266581232994</v>
      </c>
      <c r="Y71" s="33">
        <f>P71</f>
        <v>102687.266581233</v>
      </c>
      <c r="Z71" s="120"/>
    </row>
    <row r="72" ht="13.65" customHeight="1">
      <c r="A72" s="114"/>
      <c r="B72" s="121"/>
      <c r="C72" s="121"/>
      <c r="D72" s="121"/>
      <c r="E72" s="130">
        <v>22</v>
      </c>
      <c r="F72" s="131">
        <f>'jūsų prielaidos (1)'!$D$3</f>
        <v>1500</v>
      </c>
      <c r="G72" s="150"/>
      <c r="H72" s="134">
        <f>MIN(I72:J72)</f>
        <v>300</v>
      </c>
      <c r="I72" s="151">
        <f>F72*0.2-'jūsų prielaidos (1)'!$D$71</f>
        <v>300</v>
      </c>
      <c r="J72" s="134">
        <f>300-'jūsų prielaidos (1)'!$D$71</f>
        <v>300</v>
      </c>
      <c r="K72" s="132"/>
      <c r="L72" s="152">
        <f>(H72+F72)*'jūsų prielaidos (1)'!$D$66</f>
        <v>36</v>
      </c>
      <c r="M72" s="135"/>
      <c r="N72" s="135"/>
      <c r="O72" s="136">
        <f>P72*'jūsų prielaidos (1)'!$D$22</f>
        <v>550.103627637012</v>
      </c>
      <c r="P72" s="30">
        <f>(F72+H72+P71-K72-L72-O71-N72)*$C$3</f>
        <v>114353.010064666</v>
      </c>
      <c r="Q72" s="30">
        <f>Q71+F72+H72</f>
        <v>39300</v>
      </c>
      <c r="R72" s="30">
        <f>P72-Q72</f>
        <v>75053.010064666</v>
      </c>
      <c r="S72" s="30">
        <v>0</v>
      </c>
      <c r="T72" s="31">
        <v>0</v>
      </c>
      <c r="U72" s="153">
        <f>R72*0.15</f>
        <v>11257.9515096999</v>
      </c>
      <c r="V72" s="31">
        <f>H72</f>
        <v>300</v>
      </c>
      <c r="W72" s="31">
        <f>V72+W71</f>
        <v>6300</v>
      </c>
      <c r="X72" s="30">
        <f>P72-S72-W72</f>
        <v>108053.010064666</v>
      </c>
      <c r="Y72" s="33">
        <f>P72</f>
        <v>114353.010064666</v>
      </c>
      <c r="Z72" s="120"/>
    </row>
    <row r="73" ht="13.65" customHeight="1">
      <c r="A73" s="114"/>
      <c r="B73" s="121"/>
      <c r="C73" s="121"/>
      <c r="D73" s="121"/>
      <c r="E73" s="130">
        <v>23</v>
      </c>
      <c r="F73" s="131">
        <f>'jūsų prielaidos (1)'!$D$3</f>
        <v>1500</v>
      </c>
      <c r="G73" s="150"/>
      <c r="H73" s="134">
        <f>MIN(I73:J73)</f>
        <v>300</v>
      </c>
      <c r="I73" s="151">
        <f>F73*0.2-'jūsų prielaidos (1)'!$D$71</f>
        <v>300</v>
      </c>
      <c r="J73" s="134">
        <f>300-'jūsų prielaidos (1)'!$D$71</f>
        <v>300</v>
      </c>
      <c r="K73" s="132"/>
      <c r="L73" s="152">
        <f>(H73+F73)*'jūsų prielaidos (1)'!$D$66</f>
        <v>36</v>
      </c>
      <c r="M73" s="135"/>
      <c r="N73" s="135"/>
      <c r="O73" s="136">
        <f>P73*'jūsų prielaidos (1)'!$D$22</f>
        <v>611.537482684809</v>
      </c>
      <c r="P73" s="30">
        <f>(F73+H73+P72-K73-L73-O72-N73)*$C$3</f>
        <v>127123.597080732</v>
      </c>
      <c r="Q73" s="30">
        <f>Q72+F73+H73</f>
        <v>41100</v>
      </c>
      <c r="R73" s="30">
        <f>P73-Q73</f>
        <v>86023.597080732</v>
      </c>
      <c r="S73" s="30">
        <v>0</v>
      </c>
      <c r="T73" s="31">
        <v>0</v>
      </c>
      <c r="U73" s="153">
        <f>R73*0.15</f>
        <v>12903.5395621098</v>
      </c>
      <c r="V73" s="31">
        <f>H73</f>
        <v>300</v>
      </c>
      <c r="W73" s="31">
        <f>V73+W72</f>
        <v>6600</v>
      </c>
      <c r="X73" s="30">
        <f>P73-S73-W73</f>
        <v>120523.597080732</v>
      </c>
      <c r="Y73" s="33">
        <f>P73</f>
        <v>127123.597080732</v>
      </c>
      <c r="Z73" s="120"/>
    </row>
    <row r="74" ht="13.65" customHeight="1">
      <c r="A74" s="114"/>
      <c r="B74" s="121"/>
      <c r="C74" s="121"/>
      <c r="D74" s="121"/>
      <c r="E74" s="130">
        <v>24</v>
      </c>
      <c r="F74" s="131">
        <f>'jūsų prielaidos (1)'!$D$3</f>
        <v>1500</v>
      </c>
      <c r="G74" s="150"/>
      <c r="H74" s="134">
        <f>MIN(I74:J74)</f>
        <v>300</v>
      </c>
      <c r="I74" s="151">
        <f>F74*0.2-'jūsų prielaidos (1)'!$D$71</f>
        <v>300</v>
      </c>
      <c r="J74" s="134">
        <f>300-'jūsų prielaidos (1)'!$D$71</f>
        <v>300</v>
      </c>
      <c r="K74" s="132"/>
      <c r="L74" s="152">
        <f>(H74+F74)*'jūsų prielaidos (1)'!$D$66</f>
        <v>36</v>
      </c>
      <c r="M74" s="135"/>
      <c r="N74" s="135"/>
      <c r="O74" s="136">
        <f>P74*'jūsų prielaidos (1)'!$D$22</f>
        <v>678.789637914730</v>
      </c>
      <c r="P74" s="30">
        <f>(F74+H74+P73-K74-L74-O73-N74)*$C$3</f>
        <v>141103.665557852</v>
      </c>
      <c r="Q74" s="30">
        <f>Q73+F74+H74</f>
        <v>42900</v>
      </c>
      <c r="R74" s="30">
        <f>P74-Q74</f>
        <v>98203.665557852</v>
      </c>
      <c r="S74" s="30">
        <v>0</v>
      </c>
      <c r="T74" s="31">
        <v>0</v>
      </c>
      <c r="U74" s="153">
        <f>R74*0.15</f>
        <v>14730.5498336778</v>
      </c>
      <c r="V74" s="31">
        <f>H74</f>
        <v>300</v>
      </c>
      <c r="W74" s="31">
        <f>V74+W73</f>
        <v>6900</v>
      </c>
      <c r="X74" s="30">
        <f>P74-S74-W74</f>
        <v>134203.665557852</v>
      </c>
      <c r="Y74" s="33">
        <f>P74</f>
        <v>141103.665557852</v>
      </c>
      <c r="Z74" s="120"/>
    </row>
    <row r="75" ht="13.65" customHeight="1">
      <c r="A75" s="114"/>
      <c r="B75" s="121"/>
      <c r="C75" s="121"/>
      <c r="D75" s="121"/>
      <c r="E75" s="130">
        <v>25</v>
      </c>
      <c r="F75" s="131">
        <f>'jūsų prielaidos (1)'!$D$3</f>
        <v>1500</v>
      </c>
      <c r="G75" s="150"/>
      <c r="H75" s="134">
        <f>MIN(I75:J75)</f>
        <v>300</v>
      </c>
      <c r="I75" s="151">
        <f>F75*0.2-'jūsų prielaidos (1)'!$D$71</f>
        <v>300</v>
      </c>
      <c r="J75" s="134">
        <f>300-'jūsų prielaidos (1)'!$D$71</f>
        <v>300</v>
      </c>
      <c r="K75" s="132"/>
      <c r="L75" s="152">
        <f>(H75+F75)*'jūsų prielaidos (1)'!$D$66</f>
        <v>36</v>
      </c>
      <c r="M75" s="135"/>
      <c r="N75" s="135"/>
      <c r="O75" s="136">
        <f>P75*'jūsų prielaidos (1)'!$D$22</f>
        <v>752.411135044453</v>
      </c>
      <c r="P75" s="30">
        <f>(F75+H75+P74-K75-L75-O74-N75)*$C$3</f>
        <v>156407.763511931</v>
      </c>
      <c r="Q75" s="30">
        <f>Q74+F75+H75</f>
        <v>44700</v>
      </c>
      <c r="R75" s="30">
        <f>P75-Q75</f>
        <v>111707.763511931</v>
      </c>
      <c r="S75" s="30">
        <v>0</v>
      </c>
      <c r="T75" s="31">
        <v>0</v>
      </c>
      <c r="U75" s="153">
        <f>R75*0.15</f>
        <v>16756.1645267896</v>
      </c>
      <c r="V75" s="31">
        <f>H75</f>
        <v>300</v>
      </c>
      <c r="W75" s="31">
        <f>V75+W74</f>
        <v>7200</v>
      </c>
      <c r="X75" s="30">
        <f>P75-S75-W75</f>
        <v>149207.763511931</v>
      </c>
      <c r="Y75" s="33">
        <f>P75</f>
        <v>156407.763511931</v>
      </c>
      <c r="Z75" s="120"/>
    </row>
    <row r="76" ht="13.65" customHeight="1">
      <c r="A76" s="114"/>
      <c r="B76" s="121"/>
      <c r="C76" s="121"/>
      <c r="D76" s="121"/>
      <c r="E76" s="130">
        <v>26</v>
      </c>
      <c r="F76" s="131">
        <f>'jūsų prielaidos (1)'!$D$3</f>
        <v>1500</v>
      </c>
      <c r="G76" s="150"/>
      <c r="H76" s="134">
        <f>MIN(I76:J76)</f>
        <v>300</v>
      </c>
      <c r="I76" s="151">
        <f>F76*0.2-'jūsų prielaidos (1)'!$D$71</f>
        <v>300</v>
      </c>
      <c r="J76" s="134">
        <f>300-'jūsų prielaidos (1)'!$D$71</f>
        <v>300</v>
      </c>
      <c r="K76" s="132"/>
      <c r="L76" s="152">
        <f>(H76+F76)*'jūsų prielaidos (1)'!$D$66</f>
        <v>36</v>
      </c>
      <c r="M76" s="135"/>
      <c r="N76" s="135"/>
      <c r="O76" s="136">
        <f>P76*'jūsų prielaidos (1)'!$D$22</f>
        <v>833.005204053715</v>
      </c>
      <c r="P76" s="30">
        <f>(F76+H76+P75-K76-L76-O75-N76)*$C$3</f>
        <v>173161.287614575</v>
      </c>
      <c r="Q76" s="30">
        <f>Q75+F76+H76</f>
        <v>46500</v>
      </c>
      <c r="R76" s="30">
        <f>P76-Q76</f>
        <v>126661.287614575</v>
      </c>
      <c r="S76" s="30">
        <v>0</v>
      </c>
      <c r="T76" s="31">
        <v>0</v>
      </c>
      <c r="U76" s="153">
        <f>R76*0.15</f>
        <v>18999.1931421862</v>
      </c>
      <c r="V76" s="31">
        <f>H76</f>
        <v>300</v>
      </c>
      <c r="W76" s="31">
        <f>V76+W75</f>
        <v>7500</v>
      </c>
      <c r="X76" s="30">
        <f>P76-S76-W76</f>
        <v>165661.287614575</v>
      </c>
      <c r="Y76" s="33">
        <f>P76</f>
        <v>173161.287614575</v>
      </c>
      <c r="Z76" s="120"/>
    </row>
    <row r="77" ht="13.65" customHeight="1">
      <c r="A77" s="114"/>
      <c r="B77" s="121"/>
      <c r="C77" s="121"/>
      <c r="D77" s="121"/>
      <c r="E77" s="130">
        <v>27</v>
      </c>
      <c r="F77" s="131">
        <f>'jūsų prielaidos (1)'!$D$3</f>
        <v>1500</v>
      </c>
      <c r="G77" s="150"/>
      <c r="H77" s="134">
        <f>MIN(I77:J77)</f>
        <v>300</v>
      </c>
      <c r="I77" s="151">
        <f>F77*0.2-'jūsų prielaidos (1)'!$D$71</f>
        <v>300</v>
      </c>
      <c r="J77" s="134">
        <f>300-'jūsų prielaidos (1)'!$D$71</f>
        <v>300</v>
      </c>
      <c r="K77" s="132"/>
      <c r="L77" s="152">
        <f>(H77+F77)*'jūsų prielaidos (1)'!$D$66</f>
        <v>36</v>
      </c>
      <c r="M77" s="135"/>
      <c r="N77" s="135"/>
      <c r="O77" s="136">
        <f>P77*'jūsų prielaidos (1)'!$D$22</f>
        <v>921.232205849464</v>
      </c>
      <c r="P77" s="30">
        <f>(F77+H77+P76-K77-L77-O76-N77)*$C$3</f>
        <v>191501.510651573</v>
      </c>
      <c r="Q77" s="30">
        <f>Q76+F77+H77</f>
        <v>48300</v>
      </c>
      <c r="R77" s="30">
        <f>P77-Q77</f>
        <v>143201.510651573</v>
      </c>
      <c r="S77" s="30">
        <v>0</v>
      </c>
      <c r="T77" s="31">
        <v>0</v>
      </c>
      <c r="U77" s="153">
        <f>R77*0.15</f>
        <v>21480.2265977359</v>
      </c>
      <c r="V77" s="31">
        <f>H77</f>
        <v>300</v>
      </c>
      <c r="W77" s="31">
        <f>V77+W76</f>
        <v>7800</v>
      </c>
      <c r="X77" s="30">
        <f>P77-S77-W77</f>
        <v>183701.510651573</v>
      </c>
      <c r="Y77" s="33">
        <f>P77</f>
        <v>191501.510651573</v>
      </c>
      <c r="Z77" s="120"/>
    </row>
    <row r="78" ht="13.65" customHeight="1">
      <c r="A78" s="114"/>
      <c r="B78" s="121"/>
      <c r="C78" s="121"/>
      <c r="D78" s="121"/>
      <c r="E78" s="130">
        <v>28</v>
      </c>
      <c r="F78" s="131">
        <f>'jūsų prielaidos (1)'!$D$3</f>
        <v>1500</v>
      </c>
      <c r="G78" s="150"/>
      <c r="H78" s="134">
        <f>MIN(I78:J78)</f>
        <v>300</v>
      </c>
      <c r="I78" s="151">
        <f>F78*0.2-'jūsų prielaidos (1)'!$D$71</f>
        <v>300</v>
      </c>
      <c r="J78" s="134">
        <f>300-'jūsų prielaidos (1)'!$D$71</f>
        <v>300</v>
      </c>
      <c r="K78" s="132"/>
      <c r="L78" s="152">
        <f>(H78+F78)*'jūsų prielaidos (1)'!$D$66</f>
        <v>36</v>
      </c>
      <c r="M78" s="135"/>
      <c r="N78" s="135"/>
      <c r="O78" s="136">
        <f>P78*'jūsų prielaidos (1)'!$D$22</f>
        <v>1017.815043042760</v>
      </c>
      <c r="P78" s="30">
        <f>(F78+H78+P77-K78-L78-O77-N78)*$C$3</f>
        <v>211578.706290296</v>
      </c>
      <c r="Q78" s="30">
        <f>Q77+F78+H78</f>
        <v>50100</v>
      </c>
      <c r="R78" s="30">
        <f>P78-Q78</f>
        <v>161478.706290296</v>
      </c>
      <c r="S78" s="30">
        <v>0</v>
      </c>
      <c r="T78" s="31">
        <v>0</v>
      </c>
      <c r="U78" s="153">
        <f>R78*0.15</f>
        <v>24221.8059435444</v>
      </c>
      <c r="V78" s="31">
        <f>H78</f>
        <v>300</v>
      </c>
      <c r="W78" s="31">
        <f>V78+W77</f>
        <v>8100</v>
      </c>
      <c r="X78" s="30">
        <f>P78-S78-W78</f>
        <v>203478.706290296</v>
      </c>
      <c r="Y78" s="33">
        <f>P78</f>
        <v>211578.706290296</v>
      </c>
      <c r="Z78" s="120"/>
    </row>
    <row r="79" ht="13.65" customHeight="1">
      <c r="A79" s="114"/>
      <c r="B79" s="121"/>
      <c r="C79" s="121"/>
      <c r="D79" s="121"/>
      <c r="E79" s="130">
        <v>29</v>
      </c>
      <c r="F79" s="131">
        <f>'jūsų prielaidos (1)'!$D$3</f>
        <v>1500</v>
      </c>
      <c r="G79" s="150"/>
      <c r="H79" s="134">
        <f>MIN(I79:J79)</f>
        <v>300</v>
      </c>
      <c r="I79" s="151">
        <f>F79*0.2-'jūsų prielaidos (1)'!$D$71</f>
        <v>300</v>
      </c>
      <c r="J79" s="134">
        <f>300-'jūsų prielaidos (1)'!$D$71</f>
        <v>300</v>
      </c>
      <c r="K79" s="132"/>
      <c r="L79" s="152">
        <f>(H79+F79)*'jūsų prielaidos (1)'!$D$66</f>
        <v>36</v>
      </c>
      <c r="M79" s="135"/>
      <c r="N79" s="135"/>
      <c r="O79" s="136">
        <f>P79*'jūsų prielaidos (1)'!$D$22</f>
        <v>1123.545083171560</v>
      </c>
      <c r="P79" s="30">
        <f>(F79+H79+P78-K79-L79-O78-N79)*$C$3</f>
        <v>233557.380371979</v>
      </c>
      <c r="Q79" s="30">
        <f>Q78+F79+H79</f>
        <v>51900</v>
      </c>
      <c r="R79" s="30">
        <f>P79-Q79</f>
        <v>181657.380371979</v>
      </c>
      <c r="S79" s="30">
        <v>0</v>
      </c>
      <c r="T79" s="31">
        <v>0</v>
      </c>
      <c r="U79" s="153">
        <f>R79*0.15</f>
        <v>27248.6070557968</v>
      </c>
      <c r="V79" s="31">
        <f>H79</f>
        <v>300</v>
      </c>
      <c r="W79" s="31">
        <f>V79+W78</f>
        <v>8400</v>
      </c>
      <c r="X79" s="30">
        <f>P79-S79-W79</f>
        <v>225157.380371979</v>
      </c>
      <c r="Y79" s="33">
        <f>P79</f>
        <v>233557.380371979</v>
      </c>
      <c r="Z79" s="120"/>
    </row>
    <row r="80" ht="13.65" customHeight="1">
      <c r="A80" s="114"/>
      <c r="B80" s="139"/>
      <c r="C80" s="139"/>
      <c r="D80" s="139"/>
      <c r="E80" s="140">
        <v>30</v>
      </c>
      <c r="F80" s="141">
        <f>'jūsų prielaidos (1)'!$D$3</f>
        <v>1500</v>
      </c>
      <c r="G80" s="150"/>
      <c r="H80" s="142">
        <f>MIN(I80:J80)</f>
        <v>300</v>
      </c>
      <c r="I80" s="151">
        <f>F80*0.2-'jūsų prielaidos (1)'!$D$71</f>
        <v>300</v>
      </c>
      <c r="J80" s="142">
        <f>300-'jūsų prielaidos (1)'!$D$71</f>
        <v>300</v>
      </c>
      <c r="K80" s="132"/>
      <c r="L80" s="156">
        <f>(H80+F80)*'jūsų prielaidos (1)'!$D$66</f>
        <v>36</v>
      </c>
      <c r="M80" s="135"/>
      <c r="N80" s="135"/>
      <c r="O80" s="143">
        <f>P80*'jūsų prielaidos (1)'!$D$22</f>
        <v>1239.288642902180</v>
      </c>
      <c r="P80" s="144">
        <f>(F80+H80+P79-K80-L80-O79-N80)*$C$3</f>
        <v>257617.618817688</v>
      </c>
      <c r="Q80" s="144">
        <f>Q79+F80+H80</f>
        <v>53700</v>
      </c>
      <c r="R80" s="144">
        <f>P80-Q80</f>
        <v>203917.618817688</v>
      </c>
      <c r="S80" s="144">
        <v>0</v>
      </c>
      <c r="T80" s="35">
        <v>0</v>
      </c>
      <c r="U80" s="157">
        <f>R80*0.15</f>
        <v>30587.6428226532</v>
      </c>
      <c r="V80" s="35">
        <f>H80</f>
        <v>300</v>
      </c>
      <c r="W80" s="35">
        <f>V80+W79</f>
        <v>8700</v>
      </c>
      <c r="X80" s="144">
        <f>P80-S80-W80</f>
        <v>248917.618817688</v>
      </c>
      <c r="Y80" s="145">
        <f>P80</f>
        <v>257617.618817688</v>
      </c>
      <c r="Z80" s="120"/>
    </row>
    <row r="81" ht="13.65" customHeight="1">
      <c r="A81" s="109"/>
      <c r="B81" s="60"/>
      <c r="C81" s="60"/>
      <c r="D81" s="60"/>
      <c r="E81" s="112"/>
      <c r="F81" s="60"/>
      <c r="G81" s="60"/>
      <c r="H81" s="60"/>
      <c r="I81" s="60"/>
      <c r="J81" s="60"/>
      <c r="K81" s="60"/>
      <c r="L81" s="60"/>
      <c r="M81" s="60"/>
      <c r="N81" s="60"/>
      <c r="O81" s="60"/>
      <c r="P81" s="60"/>
      <c r="Q81" s="60"/>
      <c r="R81" s="60"/>
      <c r="S81" s="60"/>
      <c r="T81" s="60"/>
      <c r="U81" s="60"/>
      <c r="V81" s="60"/>
      <c r="W81" s="60"/>
      <c r="X81" s="60"/>
      <c r="Y81" s="60"/>
      <c r="Z81" s="113"/>
    </row>
    <row r="82" ht="13.65" customHeight="1">
      <c r="A82" s="103"/>
      <c r="B82" s="103"/>
      <c r="C82" s="103"/>
      <c r="D82" s="103"/>
      <c r="E82" s="148"/>
      <c r="F82" s="103"/>
      <c r="G82" s="103"/>
      <c r="H82" s="103"/>
      <c r="I82" s="103"/>
      <c r="J82" s="103"/>
      <c r="K82" s="103"/>
      <c r="L82" s="103"/>
      <c r="M82" s="103"/>
      <c r="N82" s="103"/>
      <c r="O82" s="103"/>
      <c r="P82" s="103"/>
      <c r="Q82" s="103"/>
      <c r="R82" s="103"/>
      <c r="S82" s="103"/>
      <c r="T82" s="103"/>
      <c r="U82" s="103"/>
      <c r="V82" s="103"/>
      <c r="W82" s="103"/>
      <c r="X82" s="103"/>
      <c r="Y82" s="103"/>
      <c r="Z82" s="103"/>
    </row>
    <row r="83" ht="13.65" customHeight="1">
      <c r="A83" s="109"/>
      <c r="B83" s="60"/>
      <c r="C83" s="60"/>
      <c r="D83" s="60"/>
      <c r="E83" s="112"/>
      <c r="F83" s="60"/>
      <c r="G83" s="60"/>
      <c r="H83" s="60"/>
      <c r="I83" s="60"/>
      <c r="J83" s="60"/>
      <c r="K83" s="60"/>
      <c r="L83" s="60"/>
      <c r="M83" s="60"/>
      <c r="N83" s="60"/>
      <c r="O83" s="60"/>
      <c r="P83" s="60"/>
      <c r="Q83" s="60"/>
      <c r="R83" s="60"/>
      <c r="S83" s="60"/>
      <c r="T83" s="60"/>
      <c r="U83" s="60"/>
      <c r="V83" s="60"/>
      <c r="W83" s="60"/>
      <c r="X83" s="60"/>
      <c r="Y83" s="60"/>
      <c r="Z83" s="113"/>
    </row>
    <row r="84" ht="13.65" customHeight="1">
      <c r="A84" s="114"/>
      <c r="B84" s="115"/>
      <c r="C84" s="115"/>
      <c r="D84" s="115"/>
      <c r="E84" t="s" s="116">
        <v>83</v>
      </c>
      <c r="F84" s="117"/>
      <c r="G84" s="118"/>
      <c r="H84" s="118"/>
      <c r="I84" s="118"/>
      <c r="J84" s="118"/>
      <c r="K84" s="118"/>
      <c r="L84" s="118"/>
      <c r="M84" s="118"/>
      <c r="N84" s="118"/>
      <c r="O84" s="118"/>
      <c r="P84" s="118"/>
      <c r="Q84" s="118"/>
      <c r="R84" s="118"/>
      <c r="S84" s="118"/>
      <c r="T84" s="118"/>
      <c r="U84" s="118"/>
      <c r="V84" s="118"/>
      <c r="W84" s="118"/>
      <c r="X84" s="118"/>
      <c r="Y84" s="119"/>
      <c r="Z84" s="120"/>
    </row>
    <row r="85" ht="13.65" customHeight="1">
      <c r="A85" s="114"/>
      <c r="B85" s="121"/>
      <c r="C85" s="121"/>
      <c r="D85" s="121"/>
      <c r="E85" s="122"/>
      <c r="F85" s="27"/>
      <c r="G85" s="27"/>
      <c r="H85" s="27"/>
      <c r="I85" s="27"/>
      <c r="J85" s="27"/>
      <c r="K85" s="27"/>
      <c r="L85" s="27"/>
      <c r="M85" s="27"/>
      <c r="N85" s="27"/>
      <c r="O85" s="27"/>
      <c r="P85" s="27"/>
      <c r="Q85" s="27"/>
      <c r="R85" s="27"/>
      <c r="S85" s="27"/>
      <c r="T85" s="27"/>
      <c r="U85" s="27"/>
      <c r="V85" s="27"/>
      <c r="W85" s="27"/>
      <c r="X85" s="27"/>
      <c r="Y85" s="123"/>
      <c r="Z85" s="120"/>
    </row>
    <row r="86" ht="24.65" customHeight="1">
      <c r="A86" s="114"/>
      <c r="B86" s="124"/>
      <c r="C86" s="124"/>
      <c r="D86" s="124"/>
      <c r="E86" t="s" s="125">
        <v>64</v>
      </c>
      <c r="F86" t="s" s="126">
        <v>65</v>
      </c>
      <c r="G86" t="s" s="127">
        <v>66</v>
      </c>
      <c r="H86" t="s" s="126">
        <v>67</v>
      </c>
      <c r="I86" s="101"/>
      <c r="J86" s="128"/>
      <c r="K86" t="s" s="127">
        <v>68</v>
      </c>
      <c r="L86" t="s" s="126">
        <v>69</v>
      </c>
      <c r="M86" t="s" s="127">
        <v>70</v>
      </c>
      <c r="N86" t="s" s="126">
        <v>71</v>
      </c>
      <c r="O86" t="s" s="126">
        <v>72</v>
      </c>
      <c r="P86" t="s" s="126">
        <v>73</v>
      </c>
      <c r="Q86" t="s" s="126">
        <v>74</v>
      </c>
      <c r="R86" t="s" s="126">
        <v>75</v>
      </c>
      <c r="S86" t="s" s="126">
        <v>76</v>
      </c>
      <c r="T86" s="128"/>
      <c r="U86" s="128"/>
      <c r="V86" t="s" s="126">
        <v>77</v>
      </c>
      <c r="W86" t="s" s="126">
        <v>78</v>
      </c>
      <c r="X86" t="s" s="126">
        <v>79</v>
      </c>
      <c r="Y86" t="s" s="149">
        <v>82</v>
      </c>
      <c r="Z86" s="120"/>
    </row>
    <row r="87" ht="13.65" customHeight="1">
      <c r="A87" s="114"/>
      <c r="B87" s="121"/>
      <c r="C87" s="121"/>
      <c r="D87" s="121"/>
      <c r="E87" s="130">
        <v>1</v>
      </c>
      <c r="F87" s="131">
        <f>'jūsų prielaidos (1)'!$D$3</f>
        <v>1500</v>
      </c>
      <c r="G87" s="150"/>
      <c r="H87" s="134">
        <v>0</v>
      </c>
      <c r="I87" s="151">
        <v>0</v>
      </c>
      <c r="J87" s="134">
        <v>0</v>
      </c>
      <c r="K87" s="132"/>
      <c r="L87" s="152">
        <f>(H87+F87)*'jūsų prielaidos (1)'!$D$54</f>
        <v>360</v>
      </c>
      <c r="M87" s="135"/>
      <c r="N87" s="136">
        <f>'jūsų prielaidos (1)'!$D$43</f>
        <v>33.6</v>
      </c>
      <c r="O87" s="30">
        <f>P87*'jūsų prielaidos (1)'!$D$23</f>
        <v>3.65112</v>
      </c>
      <c r="P87" s="30">
        <f>(F87+H87-K87-L87-N87)*$C$4</f>
        <v>1217.04</v>
      </c>
      <c r="Q87" s="30">
        <f>F87+H87</f>
        <v>1500</v>
      </c>
      <c r="R87" s="30">
        <f>P87-Q87</f>
        <v>-282.96</v>
      </c>
      <c r="S87" s="30">
        <f>MAX(T87:U87)</f>
        <v>0</v>
      </c>
      <c r="T87" s="31">
        <v>0</v>
      </c>
      <c r="U87" s="153">
        <f>R87*0.15</f>
        <v>-42.444</v>
      </c>
      <c r="V87" s="31">
        <f>H87</f>
        <v>0</v>
      </c>
      <c r="W87" s="31">
        <v>0</v>
      </c>
      <c r="X87" s="33">
        <f>P87-S87-V87</f>
        <v>1217.04</v>
      </c>
      <c r="Y87" s="154"/>
      <c r="Z87" s="120"/>
    </row>
    <row r="88" ht="13.65" customHeight="1">
      <c r="A88" s="114"/>
      <c r="B88" s="121"/>
      <c r="C88" s="121"/>
      <c r="D88" s="121"/>
      <c r="E88" s="130">
        <v>2</v>
      </c>
      <c r="F88" s="131">
        <f>'jūsų prielaidos (1)'!$D$3</f>
        <v>1500</v>
      </c>
      <c r="G88" s="150"/>
      <c r="H88" s="134">
        <f>MIN(I88:J88)</f>
        <v>300</v>
      </c>
      <c r="I88" s="151">
        <f>F88*0.2-'jūsų prielaidos (1)'!$D$71</f>
        <v>300</v>
      </c>
      <c r="J88" s="134">
        <f>300-'jūsų prielaidos (1)'!$D$71</f>
        <v>300</v>
      </c>
      <c r="K88" s="132"/>
      <c r="L88" s="152">
        <f>(H88+F88)*'jūsų prielaidos (1)'!$D$54</f>
        <v>432</v>
      </c>
      <c r="M88" s="135"/>
      <c r="N88" s="136">
        <f>'jūsų prielaidos (1)'!$D$43</f>
        <v>33.6</v>
      </c>
      <c r="O88" s="30">
        <f>P88*'jūsų prielaidos (1)'!$D$23</f>
        <v>8.407703304</v>
      </c>
      <c r="P88" s="30">
        <f>(F88+H88+P87-K88-L88-O87-N88)*$C$4</f>
        <v>2802.567768</v>
      </c>
      <c r="Q88" s="30">
        <f>Q87+F88+H88</f>
        <v>3300</v>
      </c>
      <c r="R88" s="30">
        <f>P88-Q88</f>
        <v>-497.432232</v>
      </c>
      <c r="S88" s="30">
        <f>MAX(T88:U88)</f>
        <v>0</v>
      </c>
      <c r="T88" s="31">
        <v>0</v>
      </c>
      <c r="U88" s="153">
        <f>R88*0.15</f>
        <v>-74.6148348</v>
      </c>
      <c r="V88" s="31">
        <f>H88</f>
        <v>300</v>
      </c>
      <c r="W88" s="31">
        <f>V88+W87</f>
        <v>300</v>
      </c>
      <c r="X88" s="33">
        <f>P88-S88-W88</f>
        <v>2502.567768</v>
      </c>
      <c r="Y88" s="154"/>
      <c r="Z88" s="120"/>
    </row>
    <row r="89" ht="13.65" customHeight="1">
      <c r="A89" s="114"/>
      <c r="B89" s="121"/>
      <c r="C89" s="121"/>
      <c r="D89" s="121"/>
      <c r="E89" s="130">
        <v>3</v>
      </c>
      <c r="F89" s="131">
        <f>'jūsų prielaidos (1)'!$D$3</f>
        <v>1500</v>
      </c>
      <c r="G89" s="150"/>
      <c r="H89" s="134">
        <f>MIN(I89:J89)</f>
        <v>300</v>
      </c>
      <c r="I89" s="151">
        <f>F89*0.2-'jūsų prielaidos (1)'!$D$71</f>
        <v>300</v>
      </c>
      <c r="J89" s="134">
        <f>300-'jūsų prielaidos (1)'!$D$71</f>
        <v>300</v>
      </c>
      <c r="K89" s="132"/>
      <c r="L89" s="156">
        <f>(H89+F89)*'jūsų prielaidos (1)'!$D$54</f>
        <v>432</v>
      </c>
      <c r="M89" s="135"/>
      <c r="N89" s="136">
        <f>'jūsų prielaidos (1)'!$D$43</f>
        <v>33.6</v>
      </c>
      <c r="O89" s="30">
        <f>P89*'jūsų prielaidos (1)'!$D$23</f>
        <v>13.6242482134968</v>
      </c>
      <c r="P89" s="30">
        <f>(F89+H89+P88-K89-L89-O88-N89)*$C$4</f>
        <v>4541.4160711656</v>
      </c>
      <c r="Q89" s="30">
        <f>Q88+F89+H89</f>
        <v>5100</v>
      </c>
      <c r="R89" s="30">
        <f>P89-Q89</f>
        <v>-558.5839288344</v>
      </c>
      <c r="S89" s="30">
        <f>MAX(T89:U89)</f>
        <v>0</v>
      </c>
      <c r="T89" s="31">
        <v>0</v>
      </c>
      <c r="U89" s="153">
        <f>R89*0.15</f>
        <v>-83.787589325160</v>
      </c>
      <c r="V89" s="31">
        <f>H89</f>
        <v>300</v>
      </c>
      <c r="W89" s="31">
        <f>V89+W88</f>
        <v>600</v>
      </c>
      <c r="X89" s="33">
        <f>P89-S89-W89</f>
        <v>3941.4160711656</v>
      </c>
      <c r="Y89" s="154"/>
      <c r="Z89" s="120"/>
    </row>
    <row r="90" ht="13.65" customHeight="1">
      <c r="A90" s="114"/>
      <c r="B90" s="121"/>
      <c r="C90" s="121"/>
      <c r="D90" s="121"/>
      <c r="E90" s="130">
        <v>4</v>
      </c>
      <c r="F90" s="131">
        <f>'jūsų prielaidos (1)'!$D$3</f>
        <v>1500</v>
      </c>
      <c r="G90" s="150"/>
      <c r="H90" s="134">
        <f>MIN(I90:J90)</f>
        <v>300</v>
      </c>
      <c r="I90" s="151">
        <f>F90*0.2-'jūsų prielaidos (1)'!$D$71</f>
        <v>300</v>
      </c>
      <c r="J90" s="134">
        <f>300-'jūsų prielaidos (1)'!$D$71</f>
        <v>300</v>
      </c>
      <c r="K90" s="132"/>
      <c r="L90" s="150"/>
      <c r="M90" s="135"/>
      <c r="N90" s="136">
        <f>'jūsų prielaidos (1)'!$D$43</f>
        <v>33.6</v>
      </c>
      <c r="O90" s="30">
        <f>P90*'jūsų prielaidos (1)'!$D$23</f>
        <v>20.7708330157419</v>
      </c>
      <c r="P90" s="30">
        <f>(F90+H90+P89-K90-L90-O89-N90)*$C$4</f>
        <v>6923.611005247310</v>
      </c>
      <c r="Q90" s="30">
        <f>Q89+F90+H90</f>
        <v>6900</v>
      </c>
      <c r="R90" s="30">
        <f>P90-Q90</f>
        <v>23.611005247310</v>
      </c>
      <c r="S90" s="30">
        <f>MAX(T90:U90)</f>
        <v>3.5416507870965</v>
      </c>
      <c r="T90" s="31">
        <v>0</v>
      </c>
      <c r="U90" s="153">
        <f>R90*0.15</f>
        <v>3.5416507870965</v>
      </c>
      <c r="V90" s="31">
        <f>H90</f>
        <v>300</v>
      </c>
      <c r="W90" s="31">
        <f>V90+W89</f>
        <v>900</v>
      </c>
      <c r="X90" s="33">
        <f>P90-S90-W90</f>
        <v>6020.069354460210</v>
      </c>
      <c r="Y90" s="154"/>
      <c r="Z90" s="120"/>
    </row>
    <row r="91" ht="13.65" customHeight="1">
      <c r="A91" s="114"/>
      <c r="B91" s="121"/>
      <c r="C91" s="121"/>
      <c r="D91" s="121"/>
      <c r="E91" s="130">
        <v>5</v>
      </c>
      <c r="F91" s="131">
        <f>'jūsų prielaidos (1)'!$D$3</f>
        <v>1500</v>
      </c>
      <c r="G91" s="150"/>
      <c r="H91" s="134">
        <f>MIN(I91:J91)</f>
        <v>300</v>
      </c>
      <c r="I91" s="151">
        <f>F91*0.2-'jūsų prielaidos (1)'!$D$71</f>
        <v>300</v>
      </c>
      <c r="J91" s="134">
        <f>300-'jūsų prielaidos (1)'!$D$71</f>
        <v>300</v>
      </c>
      <c r="K91" s="132"/>
      <c r="L91" s="150"/>
      <c r="M91" s="135"/>
      <c r="N91" s="136">
        <f>'jūsų prielaidos (1)'!$D$43</f>
        <v>33.6</v>
      </c>
      <c r="O91" s="30">
        <f>P91*'jūsų prielaidos (1)'!$D$23</f>
        <v>28.6084925683642</v>
      </c>
      <c r="P91" s="30">
        <f>(F91+H91+P90-K91-L91-O90-N91)*$C$4</f>
        <v>9536.164189454719</v>
      </c>
      <c r="Q91" s="30">
        <f>Q90+F91+H91</f>
        <v>8700</v>
      </c>
      <c r="R91" s="30">
        <f>P91-Q91</f>
        <v>836.164189454720</v>
      </c>
      <c r="S91" s="30">
        <f>MAX(T91:U91)</f>
        <v>125.424628418208</v>
      </c>
      <c r="T91" s="31">
        <v>0</v>
      </c>
      <c r="U91" s="153">
        <f>R91*0.15</f>
        <v>125.424628418208</v>
      </c>
      <c r="V91" s="31">
        <f>H91</f>
        <v>300</v>
      </c>
      <c r="W91" s="31">
        <f>V91+W90</f>
        <v>1200</v>
      </c>
      <c r="X91" s="33">
        <f>P91-S91-W91</f>
        <v>8210.739561036509</v>
      </c>
      <c r="Y91" s="154"/>
      <c r="Z91" s="120"/>
    </row>
    <row r="92" ht="13.65" customHeight="1">
      <c r="A92" s="114"/>
      <c r="B92" s="121"/>
      <c r="C92" s="121"/>
      <c r="D92" s="121"/>
      <c r="E92" s="130">
        <v>6</v>
      </c>
      <c r="F92" s="131">
        <f>'jūsų prielaidos (1)'!$D$3</f>
        <v>1500</v>
      </c>
      <c r="G92" s="150"/>
      <c r="H92" s="134">
        <f>MIN(I92:J92)</f>
        <v>300</v>
      </c>
      <c r="I92" s="151">
        <f>F92*0.2-'jūsų prielaidos (1)'!$D$71</f>
        <v>300</v>
      </c>
      <c r="J92" s="134">
        <f>300-'jūsų prielaidos (1)'!$D$71</f>
        <v>300</v>
      </c>
      <c r="K92" s="132"/>
      <c r="L92" s="150"/>
      <c r="M92" s="135"/>
      <c r="N92" s="136">
        <f>'jūsų prielaidos (1)'!$D$43</f>
        <v>33.6</v>
      </c>
      <c r="O92" s="30">
        <f>P92*'jūsų prielaidos (1)'!$D$23</f>
        <v>37.204053799725</v>
      </c>
      <c r="P92" s="30">
        <f>(F92+H92+P91-K92-L92-O91-N92)*$C$4</f>
        <v>12401.351266575</v>
      </c>
      <c r="Q92" s="30">
        <f>Q91+F92+H92</f>
        <v>10500</v>
      </c>
      <c r="R92" s="30">
        <f>P92-Q92</f>
        <v>1901.351266575</v>
      </c>
      <c r="S92" s="30">
        <f>MAX(T92:U92)</f>
        <v>285.202689986250</v>
      </c>
      <c r="T92" s="31">
        <v>0</v>
      </c>
      <c r="U92" s="153">
        <f>R92*0.15</f>
        <v>285.202689986250</v>
      </c>
      <c r="V92" s="31">
        <f>H92</f>
        <v>300</v>
      </c>
      <c r="W92" s="31">
        <f>V92+W91</f>
        <v>1500</v>
      </c>
      <c r="X92" s="33">
        <f>P92-S92-W92</f>
        <v>10616.1485765888</v>
      </c>
      <c r="Y92" s="154"/>
      <c r="Z92" s="120"/>
    </row>
    <row r="93" ht="13.65" customHeight="1">
      <c r="A93" s="114"/>
      <c r="B93" s="121"/>
      <c r="C93" s="121"/>
      <c r="D93" s="121"/>
      <c r="E93" s="130">
        <v>7</v>
      </c>
      <c r="F93" s="131">
        <f>'jūsų prielaidos (1)'!$D$3</f>
        <v>1500</v>
      </c>
      <c r="G93" s="150"/>
      <c r="H93" s="134">
        <f>MIN(I93:J93)</f>
        <v>300</v>
      </c>
      <c r="I93" s="151">
        <f>F93*0.2-'jūsų prielaidos (1)'!$D$71</f>
        <v>300</v>
      </c>
      <c r="J93" s="134">
        <f>300-'jūsų prielaidos (1)'!$D$71</f>
        <v>300</v>
      </c>
      <c r="K93" s="132"/>
      <c r="L93" s="150"/>
      <c r="M93" s="135"/>
      <c r="N93" s="136">
        <f>'jūsų prielaidos (1)'!$D$43</f>
        <v>33.6</v>
      </c>
      <c r="O93" s="30">
        <f>P93*'jūsų prielaidos (1)'!$D$23</f>
        <v>46.6308058021584</v>
      </c>
      <c r="P93" s="30">
        <f>(F93+H93+P92-K93-L93-O92-N93)*$C$4</f>
        <v>15543.6019340528</v>
      </c>
      <c r="Q93" s="30">
        <f>Q92+F93+H93</f>
        <v>12300</v>
      </c>
      <c r="R93" s="30">
        <f>P93-Q93</f>
        <v>3243.6019340528</v>
      </c>
      <c r="S93" s="30">
        <f>MAX(T93:U93)</f>
        <v>486.540290107920</v>
      </c>
      <c r="T93" s="31">
        <v>0</v>
      </c>
      <c r="U93" s="153">
        <f>R93*0.15</f>
        <v>486.540290107920</v>
      </c>
      <c r="V93" s="31">
        <f>H93</f>
        <v>300</v>
      </c>
      <c r="W93" s="31">
        <f>V93+W92</f>
        <v>1800</v>
      </c>
      <c r="X93" s="33">
        <f>P93-S93-W93</f>
        <v>13257.0616439449</v>
      </c>
      <c r="Y93" s="154"/>
      <c r="Z93" s="120"/>
    </row>
    <row r="94" ht="13.65" customHeight="1">
      <c r="A94" s="114"/>
      <c r="B94" s="121"/>
      <c r="C94" s="121"/>
      <c r="D94" s="121"/>
      <c r="E94" s="130">
        <v>8</v>
      </c>
      <c r="F94" s="131">
        <f>'jūsų prielaidos (1)'!$D$3</f>
        <v>1500</v>
      </c>
      <c r="G94" s="150"/>
      <c r="H94" s="134">
        <f>MIN(I94:J94)</f>
        <v>300</v>
      </c>
      <c r="I94" s="151">
        <f>F94*0.2-'jūsų prielaidos (1)'!$D$71</f>
        <v>300</v>
      </c>
      <c r="J94" s="134">
        <f>300-'jūsų prielaidos (1)'!$D$71</f>
        <v>300</v>
      </c>
      <c r="K94" s="132"/>
      <c r="L94" s="150"/>
      <c r="M94" s="135"/>
      <c r="N94" s="136">
        <f>'jūsų prielaidos (1)'!$D$43</f>
        <v>33.6</v>
      </c>
      <c r="O94" s="30">
        <f>P94*'jūsų prielaidos (1)'!$D$23</f>
        <v>56.9691247232271</v>
      </c>
      <c r="P94" s="30">
        <f>(F94+H94+P93-K94-L94-O93-N94)*$C$4</f>
        <v>18989.7082410757</v>
      </c>
      <c r="Q94" s="30">
        <f>Q93+F94+H94</f>
        <v>14100</v>
      </c>
      <c r="R94" s="30">
        <f>P94-Q94</f>
        <v>4889.7082410757</v>
      </c>
      <c r="S94" s="30">
        <f>MAX(T94:U94)</f>
        <v>733.456236161355</v>
      </c>
      <c r="T94" s="31">
        <v>0</v>
      </c>
      <c r="U94" s="153">
        <f>R94*0.15</f>
        <v>733.456236161355</v>
      </c>
      <c r="V94" s="31">
        <f>H94</f>
        <v>300</v>
      </c>
      <c r="W94" s="31">
        <f>V94+W93</f>
        <v>2100</v>
      </c>
      <c r="X94" s="33">
        <f>P94-S94-W94</f>
        <v>16156.2520049143</v>
      </c>
      <c r="Y94" s="154"/>
      <c r="Z94" s="120"/>
    </row>
    <row r="95" ht="13.65" customHeight="1">
      <c r="A95" s="114"/>
      <c r="B95" s="121"/>
      <c r="C95" s="121"/>
      <c r="D95" s="121"/>
      <c r="E95" s="130">
        <v>9</v>
      </c>
      <c r="F95" s="131">
        <f>'jūsų prielaidos (1)'!$D$3</f>
        <v>1500</v>
      </c>
      <c r="G95" s="150"/>
      <c r="H95" s="134">
        <f>MIN(I95:J95)</f>
        <v>300</v>
      </c>
      <c r="I95" s="151">
        <f>F95*0.2-'jūsų prielaidos (1)'!$D$71</f>
        <v>300</v>
      </c>
      <c r="J95" s="134">
        <f>300-'jūsų prielaidos (1)'!$D$71</f>
        <v>300</v>
      </c>
      <c r="K95" s="132"/>
      <c r="L95" s="150"/>
      <c r="M95" s="135"/>
      <c r="N95" s="136">
        <f>'jūsų prielaidos (1)'!$D$43</f>
        <v>33.6</v>
      </c>
      <c r="O95" s="30">
        <f>P95*'jūsų prielaidos (1)'!$D$23</f>
        <v>68.3071590839631</v>
      </c>
      <c r="P95" s="30">
        <f>(F95+H95+P94-K95-L95-O94-N95)*$C$4</f>
        <v>22769.0530279877</v>
      </c>
      <c r="Q95" s="30">
        <f>Q94+F95+H95</f>
        <v>15900</v>
      </c>
      <c r="R95" s="30">
        <f>P95-Q95</f>
        <v>6869.0530279877</v>
      </c>
      <c r="S95" s="30">
        <f>MAX(T95:U95)</f>
        <v>1030.357954198150</v>
      </c>
      <c r="T95" s="31">
        <v>0</v>
      </c>
      <c r="U95" s="153">
        <f>R95*0.15</f>
        <v>1030.357954198150</v>
      </c>
      <c r="V95" s="31">
        <f>H95</f>
        <v>300</v>
      </c>
      <c r="W95" s="31">
        <f>V95+W94</f>
        <v>2400</v>
      </c>
      <c r="X95" s="33">
        <f>P95-S95-W95</f>
        <v>19338.6950737896</v>
      </c>
      <c r="Y95" s="154"/>
      <c r="Z95" s="120"/>
    </row>
    <row r="96" ht="13.65" customHeight="1">
      <c r="A96" s="114"/>
      <c r="B96" s="121"/>
      <c r="C96" s="121"/>
      <c r="D96" s="121"/>
      <c r="E96" s="130">
        <v>10</v>
      </c>
      <c r="F96" s="131">
        <f>'jūsų prielaidos (1)'!$D$3</f>
        <v>1500</v>
      </c>
      <c r="G96" s="150"/>
      <c r="H96" s="134">
        <f>MIN(I96:J96)</f>
        <v>300</v>
      </c>
      <c r="I96" s="151">
        <f>F96*0.2-'jūsų prielaidos (1)'!$D$71</f>
        <v>300</v>
      </c>
      <c r="J96" s="134">
        <f>300-'jūsų prielaidos (1)'!$D$71</f>
        <v>300</v>
      </c>
      <c r="K96" s="132"/>
      <c r="L96" s="150"/>
      <c r="M96" s="135"/>
      <c r="N96" s="136">
        <f>'jūsų prielaidos (1)'!$D$43</f>
        <v>33.6</v>
      </c>
      <c r="O96" s="30">
        <f>P96*'jūsų prielaidos (1)'!$D$23</f>
        <v>80.7415813673823</v>
      </c>
      <c r="P96" s="30">
        <f>(F96+H96+P95-K96-L96-O95-N96)*$C$4</f>
        <v>26913.8604557941</v>
      </c>
      <c r="Q96" s="30">
        <f>Q95+F96+H96</f>
        <v>17700</v>
      </c>
      <c r="R96" s="30">
        <f>P96-Q96</f>
        <v>9213.8604557941</v>
      </c>
      <c r="S96" s="30">
        <f>MAX(T96:U96)</f>
        <v>1382.079068369110</v>
      </c>
      <c r="T96" s="31">
        <v>0</v>
      </c>
      <c r="U96" s="153">
        <f>R96*0.15</f>
        <v>1382.079068369110</v>
      </c>
      <c r="V96" s="31">
        <f>H96</f>
        <v>300</v>
      </c>
      <c r="W96" s="31">
        <f>V96+W95</f>
        <v>2700</v>
      </c>
      <c r="X96" s="33">
        <f>P96-S96-W96</f>
        <v>22831.781387425</v>
      </c>
      <c r="Y96" s="154"/>
      <c r="Z96" s="120"/>
    </row>
    <row r="97" ht="13.65" customHeight="1">
      <c r="A97" s="114"/>
      <c r="B97" s="121"/>
      <c r="C97" s="121"/>
      <c r="D97" s="121"/>
      <c r="E97" s="130">
        <v>11</v>
      </c>
      <c r="F97" s="131">
        <f>'jūsų prielaidos (1)'!$D$3</f>
        <v>1500</v>
      </c>
      <c r="G97" s="150"/>
      <c r="H97" s="134">
        <f>MIN(I97:J97)</f>
        <v>300</v>
      </c>
      <c r="I97" s="151">
        <f>F97*0.2-'jūsų prielaidos (1)'!$D$71</f>
        <v>300</v>
      </c>
      <c r="J97" s="134">
        <f>300-'jūsų prielaidos (1)'!$D$71</f>
        <v>300</v>
      </c>
      <c r="K97" s="132"/>
      <c r="L97" s="150"/>
      <c r="M97" s="135"/>
      <c r="N97" s="136">
        <f>'jūsų prielaidos (1)'!$D$43</f>
        <v>33.6</v>
      </c>
      <c r="O97" s="30">
        <f>P97*'jūsų prielaidos (1)'!$D$23</f>
        <v>94.37841228560821</v>
      </c>
      <c r="P97" s="30">
        <f>(F97+H97+P96-K97-L97-O96-N97)*$C$4</f>
        <v>31459.4707618694</v>
      </c>
      <c r="Q97" s="30">
        <f>Q96+F97+H97</f>
        <v>19500</v>
      </c>
      <c r="R97" s="30">
        <f>P97-Q97</f>
        <v>11959.4707618694</v>
      </c>
      <c r="S97" s="30">
        <v>0</v>
      </c>
      <c r="T97" s="31">
        <v>0</v>
      </c>
      <c r="U97" s="153">
        <f>R97*0.15</f>
        <v>1793.920614280410</v>
      </c>
      <c r="V97" s="31">
        <f>H97</f>
        <v>300</v>
      </c>
      <c r="W97" s="31">
        <f>V97+W96</f>
        <v>3000</v>
      </c>
      <c r="X97" s="30">
        <f>P97-S97-W97</f>
        <v>28459.4707618694</v>
      </c>
      <c r="Y97" s="155">
        <f>P97</f>
        <v>31459.4707618694</v>
      </c>
      <c r="Z97" s="120"/>
    </row>
    <row r="98" ht="13.65" customHeight="1">
      <c r="A98" s="114"/>
      <c r="B98" s="121"/>
      <c r="C98" s="121"/>
      <c r="D98" s="121"/>
      <c r="E98" s="130">
        <v>12</v>
      </c>
      <c r="F98" s="131">
        <f>'jūsų prielaidos (1)'!$D$3</f>
        <v>1500</v>
      </c>
      <c r="G98" s="150"/>
      <c r="H98" s="134">
        <f>MIN(I98:J98)</f>
        <v>300</v>
      </c>
      <c r="I98" s="151">
        <f>F98*0.2-'jūsų prielaidos (1)'!$D$71</f>
        <v>300</v>
      </c>
      <c r="J98" s="134">
        <f>300-'jūsų prielaidos (1)'!$D$71</f>
        <v>300</v>
      </c>
      <c r="K98" s="132"/>
      <c r="L98" s="150"/>
      <c r="M98" s="135"/>
      <c r="N98" s="136">
        <f>'jūsų prielaidos (1)'!$D$43</f>
        <v>33.6</v>
      </c>
      <c r="O98" s="30">
        <f>P98*'jūsų prielaidos (1)'!$D$23</f>
        <v>109.333924753627</v>
      </c>
      <c r="P98" s="30">
        <f>(F98+H98+P97-K98-L98-O97-N98)*$C$4</f>
        <v>36444.6415845422</v>
      </c>
      <c r="Q98" s="30">
        <f>Q97+F98+H98</f>
        <v>21300</v>
      </c>
      <c r="R98" s="30">
        <f>P98-Q98</f>
        <v>15144.6415845422</v>
      </c>
      <c r="S98" s="30">
        <v>0</v>
      </c>
      <c r="T98" s="31">
        <v>0</v>
      </c>
      <c r="U98" s="153">
        <f>R98*0.15</f>
        <v>2271.696237681330</v>
      </c>
      <c r="V98" s="31">
        <f>H98</f>
        <v>300</v>
      </c>
      <c r="W98" s="31">
        <f>V98+W97</f>
        <v>3300</v>
      </c>
      <c r="X98" s="30">
        <f>P98-S98-W98</f>
        <v>33144.6415845422</v>
      </c>
      <c r="Y98" s="33">
        <f>P98</f>
        <v>36444.6415845422</v>
      </c>
      <c r="Z98" s="120"/>
    </row>
    <row r="99" ht="13.65" customHeight="1">
      <c r="A99" s="114"/>
      <c r="B99" s="121"/>
      <c r="C99" s="121"/>
      <c r="D99" s="121"/>
      <c r="E99" s="130">
        <v>13</v>
      </c>
      <c r="F99" s="131">
        <f>'jūsų prielaidos (1)'!$D$3</f>
        <v>1500</v>
      </c>
      <c r="G99" s="150"/>
      <c r="H99" s="134">
        <f>MIN(I99:J99)</f>
        <v>300</v>
      </c>
      <c r="I99" s="151">
        <f>F99*0.2-'jūsų prielaidos (1)'!$D$71</f>
        <v>300</v>
      </c>
      <c r="J99" s="134">
        <f>300-'jūsų prielaidos (1)'!$D$71</f>
        <v>300</v>
      </c>
      <c r="K99" s="132"/>
      <c r="L99" s="150"/>
      <c r="M99" s="135"/>
      <c r="N99" s="136">
        <f>'jūsų prielaidos (1)'!$D$43</f>
        <v>33.6</v>
      </c>
      <c r="O99" s="30">
        <f>P99*'jūsų prielaidos (1)'!$D$23</f>
        <v>125.735635277302</v>
      </c>
      <c r="P99" s="30">
        <f>(F99+H99+P98-K99-L99-O98-N99)*$C$4</f>
        <v>41911.8784257674</v>
      </c>
      <c r="Q99" s="30">
        <f>Q98+F99+H99</f>
        <v>23100</v>
      </c>
      <c r="R99" s="30">
        <f>P99-Q99</f>
        <v>18811.8784257674</v>
      </c>
      <c r="S99" s="30">
        <v>0</v>
      </c>
      <c r="T99" s="31">
        <v>0</v>
      </c>
      <c r="U99" s="153">
        <f>R99*0.15</f>
        <v>2821.781763865110</v>
      </c>
      <c r="V99" s="31">
        <f>H99</f>
        <v>300</v>
      </c>
      <c r="W99" s="31">
        <f>V99+W98</f>
        <v>3600</v>
      </c>
      <c r="X99" s="30">
        <f>P99-S99-W99</f>
        <v>38311.8784257674</v>
      </c>
      <c r="Y99" s="33">
        <f>P99</f>
        <v>41911.8784257674</v>
      </c>
      <c r="Z99" s="120"/>
    </row>
    <row r="100" ht="13.65" customHeight="1">
      <c r="A100" s="114"/>
      <c r="B100" s="121"/>
      <c r="C100" s="121"/>
      <c r="D100" s="121"/>
      <c r="E100" s="130">
        <v>14</v>
      </c>
      <c r="F100" s="131">
        <f>'jūsų prielaidos (1)'!$D$3</f>
        <v>1500</v>
      </c>
      <c r="G100" s="150"/>
      <c r="H100" s="134">
        <f>MIN(I100:J100)</f>
        <v>300</v>
      </c>
      <c r="I100" s="151">
        <f>F100*0.2-'jūsų prielaidos (1)'!$D$71</f>
        <v>300</v>
      </c>
      <c r="J100" s="134">
        <f>300-'jūsų prielaidos (1)'!$D$71</f>
        <v>300</v>
      </c>
      <c r="K100" s="132"/>
      <c r="L100" s="150"/>
      <c r="M100" s="135"/>
      <c r="N100" s="136">
        <f>'jūsų prielaidos (1)'!$D$43</f>
        <v>33.6</v>
      </c>
      <c r="O100" s="30">
        <f>P100*'jūsų prielaidos (1)'!$D$23</f>
        <v>143.723391208617</v>
      </c>
      <c r="P100" s="30">
        <f>(F100+H100+P99-K100-L100-O99-N100)*$C$4</f>
        <v>47907.7970695391</v>
      </c>
      <c r="Q100" s="30">
        <f>Q99+F100+H100</f>
        <v>24900</v>
      </c>
      <c r="R100" s="30">
        <f>P100-Q100</f>
        <v>23007.7970695391</v>
      </c>
      <c r="S100" s="30">
        <v>0</v>
      </c>
      <c r="T100" s="31">
        <v>0</v>
      </c>
      <c r="U100" s="153">
        <f>R100*0.15</f>
        <v>3451.169560430860</v>
      </c>
      <c r="V100" s="31">
        <f>H100</f>
        <v>300</v>
      </c>
      <c r="W100" s="31">
        <f>V100+W99</f>
        <v>3900</v>
      </c>
      <c r="X100" s="30">
        <f>P100-S100-W100</f>
        <v>44007.7970695391</v>
      </c>
      <c r="Y100" s="33">
        <f>P100</f>
        <v>47907.7970695391</v>
      </c>
      <c r="Z100" s="120"/>
    </row>
    <row r="101" ht="13.65" customHeight="1">
      <c r="A101" s="114"/>
      <c r="B101" s="121"/>
      <c r="C101" s="121"/>
      <c r="D101" s="121"/>
      <c r="E101" s="130">
        <v>15</v>
      </c>
      <c r="F101" s="131">
        <f>'jūsų prielaidos (1)'!$D$3</f>
        <v>1500</v>
      </c>
      <c r="G101" s="150"/>
      <c r="H101" s="134">
        <f>MIN(I101:J101)</f>
        <v>300</v>
      </c>
      <c r="I101" s="151">
        <f>F101*0.2-'jūsų prielaidos (1)'!$D$71</f>
        <v>300</v>
      </c>
      <c r="J101" s="134">
        <f>300-'jūsų prielaidos (1)'!$D$71</f>
        <v>300</v>
      </c>
      <c r="K101" s="132"/>
      <c r="L101" s="150"/>
      <c r="M101" s="135"/>
      <c r="N101" s="136">
        <f>'jūsų prielaidos (1)'!$D$43</f>
        <v>33.6</v>
      </c>
      <c r="O101" s="30">
        <f>P101*'jūsų prielaidos (1)'!$D$23</f>
        <v>163.450563138491</v>
      </c>
      <c r="P101" s="30">
        <f>(F101+H101+P100-K101-L101-O100-N101)*$C$4</f>
        <v>54483.5210461635</v>
      </c>
      <c r="Q101" s="30">
        <f>Q100+F101+H101</f>
        <v>26700</v>
      </c>
      <c r="R101" s="30">
        <f>P101-Q101</f>
        <v>27783.5210461635</v>
      </c>
      <c r="S101" s="30">
        <v>0</v>
      </c>
      <c r="T101" s="31">
        <v>0</v>
      </c>
      <c r="U101" s="153">
        <f>R101*0.15</f>
        <v>4167.528156924520</v>
      </c>
      <c r="V101" s="31">
        <f>H101</f>
        <v>300</v>
      </c>
      <c r="W101" s="31">
        <f>V101+W100</f>
        <v>4200</v>
      </c>
      <c r="X101" s="30">
        <f>P101-S101-W101</f>
        <v>50283.5210461635</v>
      </c>
      <c r="Y101" s="33">
        <f>P101</f>
        <v>54483.5210461635</v>
      </c>
      <c r="Z101" s="120"/>
    </row>
    <row r="102" ht="13.65" customHeight="1">
      <c r="A102" s="114"/>
      <c r="B102" s="121"/>
      <c r="C102" s="121"/>
      <c r="D102" s="121"/>
      <c r="E102" s="130">
        <v>16</v>
      </c>
      <c r="F102" s="131">
        <f>'jūsų prielaidos (1)'!$D$3</f>
        <v>1500</v>
      </c>
      <c r="G102" s="150"/>
      <c r="H102" s="134">
        <f>MIN(I102:J102)</f>
        <v>300</v>
      </c>
      <c r="I102" s="151">
        <f>F102*0.2-'jūsų prielaidos (1)'!$D$71</f>
        <v>300</v>
      </c>
      <c r="J102" s="134">
        <f>300-'jūsų prielaidos (1)'!$D$71</f>
        <v>300</v>
      </c>
      <c r="K102" s="132"/>
      <c r="L102" s="150"/>
      <c r="M102" s="135"/>
      <c r="N102" s="136">
        <f>'jūsų prielaidos (1)'!$D$43</f>
        <v>33.6</v>
      </c>
      <c r="O102" s="30">
        <f>P102*'jūsų prielaidos (1)'!$D$23</f>
        <v>185.085352593983</v>
      </c>
      <c r="P102" s="30">
        <f>(F102+H102+P101-K102-L102-O101-N102)*$C$4</f>
        <v>61695.1175313275</v>
      </c>
      <c r="Q102" s="30">
        <f>Q101+F102+H102</f>
        <v>28500</v>
      </c>
      <c r="R102" s="30">
        <f>P102-Q102</f>
        <v>33195.1175313275</v>
      </c>
      <c r="S102" s="30">
        <v>0</v>
      </c>
      <c r="T102" s="31">
        <v>0</v>
      </c>
      <c r="U102" s="153">
        <f>R102*0.15</f>
        <v>4979.267629699120</v>
      </c>
      <c r="V102" s="31">
        <f>H102</f>
        <v>300</v>
      </c>
      <c r="W102" s="31">
        <f>V102+W101</f>
        <v>4500</v>
      </c>
      <c r="X102" s="30">
        <f>P102-S102-W102</f>
        <v>57195.1175313275</v>
      </c>
      <c r="Y102" s="33">
        <f>P102</f>
        <v>61695.1175313275</v>
      </c>
      <c r="Z102" s="120"/>
    </row>
    <row r="103" ht="13.65" customHeight="1">
      <c r="A103" s="114"/>
      <c r="B103" s="121"/>
      <c r="C103" s="121"/>
      <c r="D103" s="121"/>
      <c r="E103" s="130">
        <v>17</v>
      </c>
      <c r="F103" s="131">
        <f>'jūsų prielaidos (1)'!$D$3</f>
        <v>1500</v>
      </c>
      <c r="G103" s="150"/>
      <c r="H103" s="134">
        <f>MIN(I103:J103)</f>
        <v>300</v>
      </c>
      <c r="I103" s="151">
        <f>F103*0.2-'jūsų prielaidos (1)'!$D$71</f>
        <v>300</v>
      </c>
      <c r="J103" s="134">
        <f>300-'jūsų prielaidos (1)'!$D$71</f>
        <v>300</v>
      </c>
      <c r="K103" s="132"/>
      <c r="L103" s="150"/>
      <c r="M103" s="135"/>
      <c r="N103" s="136">
        <f>'jūsų prielaidos (1)'!$D$43</f>
        <v>33.6</v>
      </c>
      <c r="O103" s="30">
        <f>P103*'jūsų prielaidos (1)'!$D$23</f>
        <v>208.812226189821</v>
      </c>
      <c r="P103" s="30">
        <f>(F103+H103+P102-K103-L103-O102-N103)*$C$4</f>
        <v>69604.0753966069</v>
      </c>
      <c r="Q103" s="30">
        <f>Q102+F103+H103</f>
        <v>30300</v>
      </c>
      <c r="R103" s="30">
        <f>P103-Q103</f>
        <v>39304.0753966069</v>
      </c>
      <c r="S103" s="30">
        <v>0</v>
      </c>
      <c r="T103" s="31">
        <v>0</v>
      </c>
      <c r="U103" s="153">
        <f>R103*0.15</f>
        <v>5895.611309491030</v>
      </c>
      <c r="V103" s="31">
        <f>H103</f>
        <v>300</v>
      </c>
      <c r="W103" s="31">
        <f>V103+W102</f>
        <v>4800</v>
      </c>
      <c r="X103" s="30">
        <f>P103-S103-W103</f>
        <v>64804.0753966069</v>
      </c>
      <c r="Y103" s="33">
        <f>P103</f>
        <v>69604.0753966069</v>
      </c>
      <c r="Z103" s="120"/>
    </row>
    <row r="104" ht="13.65" customHeight="1">
      <c r="A104" s="114"/>
      <c r="B104" s="121"/>
      <c r="C104" s="121"/>
      <c r="D104" s="121"/>
      <c r="E104" s="130">
        <v>18</v>
      </c>
      <c r="F104" s="131">
        <f>'jūsų prielaidos (1)'!$D$3</f>
        <v>1500</v>
      </c>
      <c r="G104" s="150"/>
      <c r="H104" s="134">
        <f>MIN(I104:J104)</f>
        <v>300</v>
      </c>
      <c r="I104" s="151">
        <f>F104*0.2-'jūsų prielaidos (1)'!$D$71</f>
        <v>300</v>
      </c>
      <c r="J104" s="134">
        <f>300-'jūsų prielaidos (1)'!$D$71</f>
        <v>300</v>
      </c>
      <c r="K104" s="132"/>
      <c r="L104" s="150"/>
      <c r="M104" s="135"/>
      <c r="N104" s="136">
        <f>'jūsų prielaidos (1)'!$D$43</f>
        <v>33.6</v>
      </c>
      <c r="O104" s="30">
        <f>P104*'jūsų prielaidos (1)'!$D$23</f>
        <v>234.833488462376</v>
      </c>
      <c r="P104" s="30">
        <f>(F104+H104+P103-K104-L104-O103-N104)*$C$4</f>
        <v>78277.8294874588</v>
      </c>
      <c r="Q104" s="30">
        <f>Q103+F104+H104</f>
        <v>32100</v>
      </c>
      <c r="R104" s="30">
        <f>P104-Q104</f>
        <v>46177.8294874588</v>
      </c>
      <c r="S104" s="30">
        <v>0</v>
      </c>
      <c r="T104" s="31">
        <v>0</v>
      </c>
      <c r="U104" s="153">
        <f>R104*0.15</f>
        <v>6926.674423118820</v>
      </c>
      <c r="V104" s="31">
        <f>H104</f>
        <v>300</v>
      </c>
      <c r="W104" s="31">
        <f>V104+W103</f>
        <v>5100</v>
      </c>
      <c r="X104" s="30">
        <f>P104-S104-W104</f>
        <v>73177.8294874588</v>
      </c>
      <c r="Y104" s="33">
        <f>P104</f>
        <v>78277.8294874588</v>
      </c>
      <c r="Z104" s="120"/>
    </row>
    <row r="105" ht="13.65" customHeight="1">
      <c r="A105" s="114"/>
      <c r="B105" s="121"/>
      <c r="C105" s="121"/>
      <c r="D105" s="121"/>
      <c r="E105" s="130">
        <v>19</v>
      </c>
      <c r="F105" s="131">
        <f>'jūsų prielaidos (1)'!$D$3</f>
        <v>1500</v>
      </c>
      <c r="G105" s="150"/>
      <c r="H105" s="134">
        <f>MIN(I105:J105)</f>
        <v>300</v>
      </c>
      <c r="I105" s="151">
        <f>F105*0.2-'jūsų prielaidos (1)'!$D$71</f>
        <v>300</v>
      </c>
      <c r="J105" s="134">
        <f>300-'jūsų prielaidos (1)'!$D$71</f>
        <v>300</v>
      </c>
      <c r="K105" s="132"/>
      <c r="L105" s="150"/>
      <c r="M105" s="135"/>
      <c r="N105" s="136">
        <f>'jūsų prielaidos (1)'!$D$43</f>
        <v>33.6</v>
      </c>
      <c r="O105" s="30">
        <f>P105*'jūsų prielaidos (1)'!$D$23</f>
        <v>263.371006796688</v>
      </c>
      <c r="P105" s="30">
        <f>(F105+H105+P104-K105-L105-O104-N105)*$C$4</f>
        <v>87790.3355988961</v>
      </c>
      <c r="Q105" s="30">
        <f>Q104+F105+H105</f>
        <v>33900</v>
      </c>
      <c r="R105" s="30">
        <f>P105-Q105</f>
        <v>53890.3355988961</v>
      </c>
      <c r="S105" s="30">
        <v>0</v>
      </c>
      <c r="T105" s="31">
        <v>0</v>
      </c>
      <c r="U105" s="153">
        <f>R105*0.15</f>
        <v>8083.550339834410</v>
      </c>
      <c r="V105" s="31">
        <f>H105</f>
        <v>300</v>
      </c>
      <c r="W105" s="31">
        <f>V105+W104</f>
        <v>5400</v>
      </c>
      <c r="X105" s="30">
        <f>P105-S105-W105</f>
        <v>82390.3355988961</v>
      </c>
      <c r="Y105" s="33">
        <f>P105</f>
        <v>87790.3355988961</v>
      </c>
      <c r="Z105" s="120"/>
    </row>
    <row r="106" ht="13.65" customHeight="1">
      <c r="A106" s="114"/>
      <c r="B106" s="121"/>
      <c r="C106" s="121"/>
      <c r="D106" s="121"/>
      <c r="E106" s="130">
        <v>20</v>
      </c>
      <c r="F106" s="131">
        <f>'jūsų prielaidos (1)'!$D$3</f>
        <v>1500</v>
      </c>
      <c r="G106" s="150"/>
      <c r="H106" s="134">
        <f>MIN(I106:J106)</f>
        <v>300</v>
      </c>
      <c r="I106" s="151">
        <f>F106*0.2-'jūsų prielaidos (1)'!$D$71</f>
        <v>300</v>
      </c>
      <c r="J106" s="134">
        <f>300-'jūsų prielaidos (1)'!$D$71</f>
        <v>300</v>
      </c>
      <c r="K106" s="132"/>
      <c r="L106" s="150"/>
      <c r="M106" s="135"/>
      <c r="N106" s="136">
        <f>'jūsų prielaidos (1)'!$D$43</f>
        <v>33.6</v>
      </c>
      <c r="O106" s="30">
        <f>P106*'jūsų prielaidos (1)'!$D$23</f>
        <v>294.668103153928</v>
      </c>
      <c r="P106" s="30">
        <f>(F106+H106+P105-K106-L106-O105-N106)*$C$4</f>
        <v>98222.7010513094</v>
      </c>
      <c r="Q106" s="30">
        <f>Q105+F106+H106</f>
        <v>35700</v>
      </c>
      <c r="R106" s="30">
        <f>P106-Q106</f>
        <v>62522.7010513094</v>
      </c>
      <c r="S106" s="30">
        <v>0</v>
      </c>
      <c r="T106" s="31">
        <v>0</v>
      </c>
      <c r="U106" s="153">
        <f>R106*0.15</f>
        <v>9378.405157696410</v>
      </c>
      <c r="V106" s="31">
        <f>H106</f>
        <v>300</v>
      </c>
      <c r="W106" s="31">
        <f>V106+W105</f>
        <v>5700</v>
      </c>
      <c r="X106" s="30">
        <f>P106-S106-W106</f>
        <v>92522.7010513094</v>
      </c>
      <c r="Y106" s="33">
        <f>P106</f>
        <v>98222.7010513094</v>
      </c>
      <c r="Z106" s="120"/>
    </row>
    <row r="107" ht="13.65" customHeight="1">
      <c r="A107" s="114"/>
      <c r="B107" s="121"/>
      <c r="C107" s="121"/>
      <c r="D107" s="121"/>
      <c r="E107" s="130">
        <v>21</v>
      </c>
      <c r="F107" s="131">
        <f>'jūsų prielaidos (1)'!$D$3</f>
        <v>1500</v>
      </c>
      <c r="G107" s="150"/>
      <c r="H107" s="134">
        <f>MIN(I107:J107)</f>
        <v>300</v>
      </c>
      <c r="I107" s="151">
        <f>F107*0.2-'jūsų prielaidos (1)'!$D$71</f>
        <v>300</v>
      </c>
      <c r="J107" s="134">
        <f>300-'jūsų prielaidos (1)'!$D$71</f>
        <v>300</v>
      </c>
      <c r="K107" s="132"/>
      <c r="L107" s="150"/>
      <c r="M107" s="135"/>
      <c r="N107" s="136">
        <f>'jūsų prielaidos (1)'!$D$43</f>
        <v>33.6</v>
      </c>
      <c r="O107" s="30">
        <f>P107*'jūsų prielaidos (1)'!$D$23</f>
        <v>328.991628728913</v>
      </c>
      <c r="P107" s="30">
        <f>(F107+H107+P106-K107-L107-O106-N107)*$C$4</f>
        <v>109663.876242971</v>
      </c>
      <c r="Q107" s="30">
        <f>Q106+F107+H107</f>
        <v>37500</v>
      </c>
      <c r="R107" s="30">
        <f>P107-Q107</f>
        <v>72163.876242971</v>
      </c>
      <c r="S107" s="30">
        <v>0</v>
      </c>
      <c r="T107" s="31">
        <v>0</v>
      </c>
      <c r="U107" s="153">
        <f>R107*0.15</f>
        <v>10824.5814364456</v>
      </c>
      <c r="V107" s="31">
        <f>H107</f>
        <v>300</v>
      </c>
      <c r="W107" s="31">
        <f>V107+W106</f>
        <v>6000</v>
      </c>
      <c r="X107" s="30">
        <f>P107-S107-W107</f>
        <v>103663.876242971</v>
      </c>
      <c r="Y107" s="33">
        <f>P107</f>
        <v>109663.876242971</v>
      </c>
      <c r="Z107" s="120"/>
    </row>
    <row r="108" ht="13.65" customHeight="1">
      <c r="A108" s="114"/>
      <c r="B108" s="121"/>
      <c r="C108" s="121"/>
      <c r="D108" s="121"/>
      <c r="E108" s="130">
        <v>22</v>
      </c>
      <c r="F108" s="131">
        <f>'jūsų prielaidos (1)'!$D$3</f>
        <v>1500</v>
      </c>
      <c r="G108" s="150"/>
      <c r="H108" s="134">
        <f>MIN(I108:J108)</f>
        <v>300</v>
      </c>
      <c r="I108" s="151">
        <f>F108*0.2-'jūsų prielaidos (1)'!$D$71</f>
        <v>300</v>
      </c>
      <c r="J108" s="134">
        <f>300-'jūsų prielaidos (1)'!$D$71</f>
        <v>300</v>
      </c>
      <c r="K108" s="132"/>
      <c r="L108" s="150"/>
      <c r="M108" s="135"/>
      <c r="N108" s="136">
        <f>'jūsų prielaidos (1)'!$D$43</f>
        <v>33.6</v>
      </c>
      <c r="O108" s="30">
        <f>P108*'jūsų prielaidos (1)'!$D$23</f>
        <v>366.634239226998</v>
      </c>
      <c r="P108" s="30">
        <f>(F108+H108+P107-K108-L108-O107-N108)*$C$4</f>
        <v>122211.413075666</v>
      </c>
      <c r="Q108" s="30">
        <f>Q107+F108+H108</f>
        <v>39300</v>
      </c>
      <c r="R108" s="30">
        <f>P108-Q108</f>
        <v>82911.413075666</v>
      </c>
      <c r="S108" s="30">
        <v>0</v>
      </c>
      <c r="T108" s="31">
        <v>0</v>
      </c>
      <c r="U108" s="153">
        <f>R108*0.15</f>
        <v>12436.7119613499</v>
      </c>
      <c r="V108" s="31">
        <f>H108</f>
        <v>300</v>
      </c>
      <c r="W108" s="31">
        <f>V108+W107</f>
        <v>6300</v>
      </c>
      <c r="X108" s="30">
        <f>P108-S108-W108</f>
        <v>115911.413075666</v>
      </c>
      <c r="Y108" s="33">
        <f>P108</f>
        <v>122211.413075666</v>
      </c>
      <c r="Z108" s="120"/>
    </row>
    <row r="109" ht="13.65" customHeight="1">
      <c r="A109" s="114"/>
      <c r="B109" s="121"/>
      <c r="C109" s="121"/>
      <c r="D109" s="121"/>
      <c r="E109" s="130">
        <v>23</v>
      </c>
      <c r="F109" s="131">
        <f>'jūsų prielaidos (1)'!$D$3</f>
        <v>1500</v>
      </c>
      <c r="G109" s="150"/>
      <c r="H109" s="134">
        <f>MIN(I109:J109)</f>
        <v>300</v>
      </c>
      <c r="I109" s="151">
        <f>F109*0.2-'jūsų prielaidos (1)'!$D$71</f>
        <v>300</v>
      </c>
      <c r="J109" s="134">
        <f>300-'jūsų prielaidos (1)'!$D$71</f>
        <v>300</v>
      </c>
      <c r="K109" s="132"/>
      <c r="L109" s="150"/>
      <c r="M109" s="135"/>
      <c r="N109" s="136">
        <f>'jūsų prielaidos (1)'!$D$43</f>
        <v>33.6</v>
      </c>
      <c r="O109" s="30">
        <f>P109*'jūsų prielaidos (1)'!$D$23</f>
        <v>407.916890160249</v>
      </c>
      <c r="P109" s="30">
        <f>(F109+H109+P108-K109-L109-O108-N109)*$C$4</f>
        <v>135972.296720083</v>
      </c>
      <c r="Q109" s="30">
        <f>Q108+F109+H109</f>
        <v>41100</v>
      </c>
      <c r="R109" s="30">
        <f>P109-Q109</f>
        <v>94872.296720083</v>
      </c>
      <c r="S109" s="30">
        <v>0</v>
      </c>
      <c r="T109" s="31">
        <v>0</v>
      </c>
      <c r="U109" s="153">
        <f>R109*0.15</f>
        <v>14230.8445080124</v>
      </c>
      <c r="V109" s="31">
        <f>H109</f>
        <v>300</v>
      </c>
      <c r="W109" s="31">
        <f>V109+W108</f>
        <v>6600</v>
      </c>
      <c r="X109" s="30">
        <f>P109-S109-W109</f>
        <v>129372.296720083</v>
      </c>
      <c r="Y109" s="33">
        <f>P109</f>
        <v>135972.296720083</v>
      </c>
      <c r="Z109" s="120"/>
    </row>
    <row r="110" ht="13.65" customHeight="1">
      <c r="A110" s="114"/>
      <c r="B110" s="121"/>
      <c r="C110" s="121"/>
      <c r="D110" s="121"/>
      <c r="E110" s="130">
        <v>24</v>
      </c>
      <c r="F110" s="131">
        <f>'jūsų prielaidos (1)'!$D$3</f>
        <v>1500</v>
      </c>
      <c r="G110" s="150"/>
      <c r="H110" s="134">
        <f>MIN(I110:J110)</f>
        <v>300</v>
      </c>
      <c r="I110" s="151">
        <f>F110*0.2-'jūsų prielaidos (1)'!$D$71</f>
        <v>300</v>
      </c>
      <c r="J110" s="134">
        <f>300-'jūsų prielaidos (1)'!$D$71</f>
        <v>300</v>
      </c>
      <c r="K110" s="132"/>
      <c r="L110" s="150"/>
      <c r="M110" s="135"/>
      <c r="N110" s="136">
        <f>'jūsų prielaidos (1)'!$D$43</f>
        <v>33.6</v>
      </c>
      <c r="O110" s="30">
        <f>P110*'jūsų prielaidos (1)'!$D$23</f>
        <v>453.191573438745</v>
      </c>
      <c r="P110" s="30">
        <f>(F110+H110+P109-K110-L110-O109-N110)*$C$4</f>
        <v>151063.857812915</v>
      </c>
      <c r="Q110" s="30">
        <f>Q109+F110+H110</f>
        <v>42900</v>
      </c>
      <c r="R110" s="30">
        <f>P110-Q110</f>
        <v>108163.857812915</v>
      </c>
      <c r="S110" s="30">
        <v>0</v>
      </c>
      <c r="T110" s="31">
        <v>0</v>
      </c>
      <c r="U110" s="153">
        <f>R110*0.15</f>
        <v>16224.5786719372</v>
      </c>
      <c r="V110" s="31">
        <f>H110</f>
        <v>300</v>
      </c>
      <c r="W110" s="31">
        <f>V110+W109</f>
        <v>6900</v>
      </c>
      <c r="X110" s="30">
        <f>P110-S110-W110</f>
        <v>144163.857812915</v>
      </c>
      <c r="Y110" s="33">
        <f>P110</f>
        <v>151063.857812915</v>
      </c>
      <c r="Z110" s="120"/>
    </row>
    <row r="111" ht="13.65" customHeight="1">
      <c r="A111" s="114"/>
      <c r="B111" s="121"/>
      <c r="C111" s="121"/>
      <c r="D111" s="121"/>
      <c r="E111" s="130">
        <v>25</v>
      </c>
      <c r="F111" s="131">
        <f>'jūsų prielaidos (1)'!$D$3</f>
        <v>1500</v>
      </c>
      <c r="G111" s="150"/>
      <c r="H111" s="134">
        <f>MIN(I111:J111)</f>
        <v>300</v>
      </c>
      <c r="I111" s="151">
        <f>F111*0.2-'jūsų prielaidos (1)'!$D$71</f>
        <v>300</v>
      </c>
      <c r="J111" s="134">
        <f>300-'jūsų prielaidos (1)'!$D$71</f>
        <v>300</v>
      </c>
      <c r="K111" s="132"/>
      <c r="L111" s="150"/>
      <c r="M111" s="135"/>
      <c r="N111" s="136">
        <f>'jūsų prielaidos (1)'!$D$43</f>
        <v>33.6</v>
      </c>
      <c r="O111" s="30">
        <f>P111*'jūsų prielaidos (1)'!$D$23</f>
        <v>502.844318590272</v>
      </c>
      <c r="P111" s="30">
        <f>(F111+H111+P110-K111-L111-O110-N111)*$C$4</f>
        <v>167614.772863424</v>
      </c>
      <c r="Q111" s="30">
        <f>Q110+F111+H111</f>
        <v>44700</v>
      </c>
      <c r="R111" s="30">
        <f>P111-Q111</f>
        <v>122914.772863424</v>
      </c>
      <c r="S111" s="30">
        <v>0</v>
      </c>
      <c r="T111" s="31">
        <v>0</v>
      </c>
      <c r="U111" s="153">
        <f>R111*0.15</f>
        <v>18437.2159295136</v>
      </c>
      <c r="V111" s="31">
        <f>H111</f>
        <v>300</v>
      </c>
      <c r="W111" s="31">
        <f>V111+W110</f>
        <v>7200</v>
      </c>
      <c r="X111" s="30">
        <f>P111-S111-W111</f>
        <v>160414.772863424</v>
      </c>
      <c r="Y111" s="33">
        <f>P111</f>
        <v>167614.772863424</v>
      </c>
      <c r="Z111" s="120"/>
    </row>
    <row r="112" ht="13.65" customHeight="1">
      <c r="A112" s="114"/>
      <c r="B112" s="121"/>
      <c r="C112" s="121"/>
      <c r="D112" s="121"/>
      <c r="E112" s="130">
        <v>26</v>
      </c>
      <c r="F112" s="131">
        <f>'jūsų prielaidos (1)'!$D$3</f>
        <v>1500</v>
      </c>
      <c r="G112" s="150"/>
      <c r="H112" s="134">
        <f>MIN(I112:J112)</f>
        <v>300</v>
      </c>
      <c r="I112" s="151">
        <f>F112*0.2-'jūsų prielaidos (1)'!$D$71</f>
        <v>300</v>
      </c>
      <c r="J112" s="134">
        <f>300-'jūsų prielaidos (1)'!$D$71</f>
        <v>300</v>
      </c>
      <c r="K112" s="132"/>
      <c r="L112" s="150"/>
      <c r="M112" s="135"/>
      <c r="N112" s="136">
        <f>'jūsų prielaidos (1)'!$D$43</f>
        <v>33.6</v>
      </c>
      <c r="O112" s="30">
        <f>P112*'jūsų prielaidos (1)'!$D$23</f>
        <v>557.298484197951</v>
      </c>
      <c r="P112" s="30">
        <f>(F112+H112+P111-K112-L112-O111-N112)*$C$4</f>
        <v>185766.161399317</v>
      </c>
      <c r="Q112" s="30">
        <f>Q111+F112+H112</f>
        <v>46500</v>
      </c>
      <c r="R112" s="30">
        <f>P112-Q112</f>
        <v>139266.161399317</v>
      </c>
      <c r="S112" s="30">
        <v>0</v>
      </c>
      <c r="T112" s="31">
        <v>0</v>
      </c>
      <c r="U112" s="153">
        <f>R112*0.15</f>
        <v>20889.9242098975</v>
      </c>
      <c r="V112" s="31">
        <f>H112</f>
        <v>300</v>
      </c>
      <c r="W112" s="31">
        <f>V112+W111</f>
        <v>7500</v>
      </c>
      <c r="X112" s="30">
        <f>P112-S112-W112</f>
        <v>178266.161399317</v>
      </c>
      <c r="Y112" s="33">
        <f>P112</f>
        <v>185766.161399317</v>
      </c>
      <c r="Z112" s="120"/>
    </row>
    <row r="113" ht="13.65" customHeight="1">
      <c r="A113" s="114"/>
      <c r="B113" s="121"/>
      <c r="C113" s="121"/>
      <c r="D113" s="121"/>
      <c r="E113" s="130">
        <v>27</v>
      </c>
      <c r="F113" s="131">
        <f>'jūsų prielaidos (1)'!$D$3</f>
        <v>1500</v>
      </c>
      <c r="G113" s="150"/>
      <c r="H113" s="134">
        <f>MIN(I113:J113)</f>
        <v>300</v>
      </c>
      <c r="I113" s="151">
        <f>F113*0.2-'jūsų prielaidos (1)'!$D$71</f>
        <v>300</v>
      </c>
      <c r="J113" s="134">
        <f>300-'jūsų prielaidos (1)'!$D$71</f>
        <v>300</v>
      </c>
      <c r="K113" s="132"/>
      <c r="L113" s="150"/>
      <c r="M113" s="135"/>
      <c r="N113" s="136">
        <f>'jūsų prielaidos (1)'!$D$43</f>
        <v>33.6</v>
      </c>
      <c r="O113" s="30">
        <f>P113*'jūsų prielaidos (1)'!$D$23</f>
        <v>617.018367619893</v>
      </c>
      <c r="P113" s="30">
        <f>(F113+H113+P112-K113-L113-O112-N113)*$C$4</f>
        <v>205672.789206631</v>
      </c>
      <c r="Q113" s="30">
        <f>Q112+F113+H113</f>
        <v>48300</v>
      </c>
      <c r="R113" s="30">
        <f>P113-Q113</f>
        <v>157372.789206631</v>
      </c>
      <c r="S113" s="30">
        <v>0</v>
      </c>
      <c r="T113" s="31">
        <v>0</v>
      </c>
      <c r="U113" s="153">
        <f>R113*0.15</f>
        <v>23605.9183809946</v>
      </c>
      <c r="V113" s="31">
        <f>H113</f>
        <v>300</v>
      </c>
      <c r="W113" s="31">
        <f>V113+W112</f>
        <v>7800</v>
      </c>
      <c r="X113" s="30">
        <f>P113-S113-W113</f>
        <v>197872.789206631</v>
      </c>
      <c r="Y113" s="33">
        <f>P113</f>
        <v>205672.789206631</v>
      </c>
      <c r="Z113" s="120"/>
    </row>
    <row r="114" ht="13.65" customHeight="1">
      <c r="A114" s="114"/>
      <c r="B114" s="121"/>
      <c r="C114" s="121"/>
      <c r="D114" s="121"/>
      <c r="E114" s="130">
        <v>28</v>
      </c>
      <c r="F114" s="131">
        <f>'jūsų prielaidos (1)'!$D$3</f>
        <v>1500</v>
      </c>
      <c r="G114" s="150"/>
      <c r="H114" s="134">
        <f>MIN(I114:J114)</f>
        <v>300</v>
      </c>
      <c r="I114" s="151">
        <f>F114*0.2-'jūsų prielaidos (1)'!$D$71</f>
        <v>300</v>
      </c>
      <c r="J114" s="134">
        <f>300-'jūsų prielaidos (1)'!$D$71</f>
        <v>300</v>
      </c>
      <c r="K114" s="132"/>
      <c r="L114" s="150"/>
      <c r="M114" s="135"/>
      <c r="N114" s="136">
        <f>'jūsų prielaidos (1)'!$D$43</f>
        <v>33.6</v>
      </c>
      <c r="O114" s="30">
        <f>P114*'jūsų prielaidos (1)'!$D$23</f>
        <v>682.513163768736</v>
      </c>
      <c r="P114" s="30">
        <f>(F114+H114+P113-K114-L114-O113-N114)*$C$4</f>
        <v>227504.387922912</v>
      </c>
      <c r="Q114" s="30">
        <f>Q113+F114+H114</f>
        <v>50100</v>
      </c>
      <c r="R114" s="30">
        <f>P114-Q114</f>
        <v>177404.387922912</v>
      </c>
      <c r="S114" s="30">
        <v>0</v>
      </c>
      <c r="T114" s="31">
        <v>0</v>
      </c>
      <c r="U114" s="153">
        <f>R114*0.15</f>
        <v>26610.6581884368</v>
      </c>
      <c r="V114" s="31">
        <f>H114</f>
        <v>300</v>
      </c>
      <c r="W114" s="31">
        <f>V114+W113</f>
        <v>8100</v>
      </c>
      <c r="X114" s="30">
        <f>P114-S114-W114</f>
        <v>219404.387922912</v>
      </c>
      <c r="Y114" s="33">
        <f>P114</f>
        <v>227504.387922912</v>
      </c>
      <c r="Z114" s="120"/>
    </row>
    <row r="115" ht="13.65" customHeight="1">
      <c r="A115" s="114"/>
      <c r="B115" s="121"/>
      <c r="C115" s="121"/>
      <c r="D115" s="121"/>
      <c r="E115" s="130">
        <v>29</v>
      </c>
      <c r="F115" s="131">
        <f>'jūsų prielaidos (1)'!$D$3</f>
        <v>1500</v>
      </c>
      <c r="G115" s="150"/>
      <c r="H115" s="134">
        <f>MIN(I115:J115)</f>
        <v>300</v>
      </c>
      <c r="I115" s="151">
        <f>F115*0.2-'jūsų prielaidos (1)'!$D$71</f>
        <v>300</v>
      </c>
      <c r="J115" s="134">
        <f>300-'jūsų prielaidos (1)'!$D$71</f>
        <v>300</v>
      </c>
      <c r="K115" s="132"/>
      <c r="L115" s="150"/>
      <c r="M115" s="135"/>
      <c r="N115" s="136">
        <f>'jūsų prielaidos (1)'!$D$43</f>
        <v>33.6</v>
      </c>
      <c r="O115" s="30">
        <f>P115*'jūsų prielaidos (1)'!$D$23</f>
        <v>754.341306705174</v>
      </c>
      <c r="P115" s="30">
        <f>(F115+H115+P114-K115-L115-O114-N115)*$C$4</f>
        <v>251447.102235058</v>
      </c>
      <c r="Q115" s="30">
        <f>Q114+F115+H115</f>
        <v>51900</v>
      </c>
      <c r="R115" s="30">
        <f>P115-Q115</f>
        <v>199547.102235058</v>
      </c>
      <c r="S115" s="30">
        <v>0</v>
      </c>
      <c r="T115" s="31">
        <v>0</v>
      </c>
      <c r="U115" s="153">
        <f>R115*0.15</f>
        <v>29932.0653352587</v>
      </c>
      <c r="V115" s="31">
        <f>H115</f>
        <v>300</v>
      </c>
      <c r="W115" s="31">
        <f>V115+W114</f>
        <v>8400</v>
      </c>
      <c r="X115" s="30">
        <f>P115-S115-W115</f>
        <v>243047.102235058</v>
      </c>
      <c r="Y115" s="33">
        <f>P115</f>
        <v>251447.102235058</v>
      </c>
      <c r="Z115" s="120"/>
    </row>
    <row r="116" ht="13.65" customHeight="1">
      <c r="A116" s="114"/>
      <c r="B116" s="139"/>
      <c r="C116" s="139"/>
      <c r="D116" s="139"/>
      <c r="E116" s="140">
        <v>30</v>
      </c>
      <c r="F116" s="141">
        <f>'jūsų prielaidos (1)'!$D$3</f>
        <v>1500</v>
      </c>
      <c r="G116" s="150"/>
      <c r="H116" s="142">
        <f>MIN(I116:J116)</f>
        <v>300</v>
      </c>
      <c r="I116" s="151">
        <f>F116*0.2-'jūsų prielaidos (1)'!$D$71</f>
        <v>300</v>
      </c>
      <c r="J116" s="142">
        <f>300-'jūsų prielaidos (1)'!$D$71</f>
        <v>300</v>
      </c>
      <c r="K116" s="132"/>
      <c r="L116" s="150"/>
      <c r="M116" s="135"/>
      <c r="N116" s="143">
        <f>'jūsų prielaidos (1)'!$D$43</f>
        <v>33.6</v>
      </c>
      <c r="O116" s="144">
        <f>P116*'jūsų prielaidos (1)'!$D$23</f>
        <v>833.115231063564</v>
      </c>
      <c r="P116" s="144">
        <f>(F116+H116+P115-K116-L116-O115-N116)*$C$4</f>
        <v>277705.077021188</v>
      </c>
      <c r="Q116" s="144">
        <f>Q115+F116+H116</f>
        <v>53700</v>
      </c>
      <c r="R116" s="144">
        <f>P116-Q116</f>
        <v>224005.077021188</v>
      </c>
      <c r="S116" s="144">
        <v>0</v>
      </c>
      <c r="T116" s="35">
        <v>0</v>
      </c>
      <c r="U116" s="157">
        <f>R116*0.15</f>
        <v>33600.7615531782</v>
      </c>
      <c r="V116" s="35">
        <f>H116</f>
        <v>300</v>
      </c>
      <c r="W116" s="35">
        <f>V116+W115</f>
        <v>8700</v>
      </c>
      <c r="X116" s="144">
        <f>P116-S116-W116</f>
        <v>269005.077021188</v>
      </c>
      <c r="Y116" s="145">
        <f>P116</f>
        <v>277705.077021188</v>
      </c>
      <c r="Z116" s="120"/>
    </row>
    <row r="117" ht="13.65" customHeight="1">
      <c r="A117" s="109"/>
      <c r="B117" s="60"/>
      <c r="C117" s="60"/>
      <c r="D117" s="60"/>
      <c r="E117" s="112"/>
      <c r="F117" s="60"/>
      <c r="G117" s="60"/>
      <c r="H117" s="60"/>
      <c r="I117" s="60"/>
      <c r="J117" s="60"/>
      <c r="K117" s="60"/>
      <c r="L117" s="60"/>
      <c r="M117" s="60"/>
      <c r="N117" s="60"/>
      <c r="O117" s="60"/>
      <c r="P117" s="60"/>
      <c r="Q117" s="60"/>
      <c r="R117" s="60"/>
      <c r="S117" s="60"/>
      <c r="T117" s="60"/>
      <c r="U117" s="60"/>
      <c r="V117" s="60"/>
      <c r="W117" s="60"/>
      <c r="X117" s="60"/>
      <c r="Y117" s="60"/>
      <c r="Z117" s="113"/>
    </row>
    <row r="118" ht="13.65" customHeight="1">
      <c r="A118" s="109"/>
      <c r="B118" s="60"/>
      <c r="C118" s="60"/>
      <c r="D118" s="60"/>
      <c r="E118" s="112"/>
      <c r="F118" s="60"/>
      <c r="G118" s="60"/>
      <c r="H118" s="60"/>
      <c r="I118" s="60"/>
      <c r="J118" s="60"/>
      <c r="K118" s="60"/>
      <c r="L118" s="60"/>
      <c r="M118" s="60"/>
      <c r="N118" s="60"/>
      <c r="O118" s="60"/>
      <c r="P118" s="60"/>
      <c r="Q118" s="60"/>
      <c r="R118" s="60"/>
      <c r="S118" s="60"/>
      <c r="T118" s="60"/>
      <c r="U118" s="60"/>
      <c r="V118" s="60"/>
      <c r="W118" s="60"/>
      <c r="X118" s="60"/>
      <c r="Y118" s="60"/>
      <c r="Z118" s="113"/>
    </row>
    <row r="119" ht="13.65" customHeight="1">
      <c r="A119" s="109"/>
      <c r="B119" s="60"/>
      <c r="C119" s="60"/>
      <c r="D119" s="60"/>
      <c r="E119" s="112"/>
      <c r="F119" s="60"/>
      <c r="G119" s="60"/>
      <c r="H119" s="60"/>
      <c r="I119" s="60"/>
      <c r="J119" s="60"/>
      <c r="K119" s="60"/>
      <c r="L119" s="60"/>
      <c r="M119" s="60"/>
      <c r="N119" s="60"/>
      <c r="O119" s="60"/>
      <c r="P119" s="60"/>
      <c r="Q119" s="60"/>
      <c r="R119" s="60"/>
      <c r="S119" s="60"/>
      <c r="T119" s="60"/>
      <c r="U119" s="60"/>
      <c r="V119" s="60"/>
      <c r="W119" s="60"/>
      <c r="X119" s="60"/>
      <c r="Y119" s="60"/>
      <c r="Z119" s="113"/>
    </row>
    <row r="120" ht="13.65" customHeight="1">
      <c r="A120" s="114"/>
      <c r="B120" s="115"/>
      <c r="C120" s="115"/>
      <c r="D120" s="115"/>
      <c r="E120" t="s" s="158">
        <v>22</v>
      </c>
      <c r="F120" s="117"/>
      <c r="G120" s="118"/>
      <c r="H120" s="118"/>
      <c r="I120" s="118"/>
      <c r="J120" s="118"/>
      <c r="K120" s="118"/>
      <c r="L120" s="118"/>
      <c r="M120" s="118"/>
      <c r="N120" s="118"/>
      <c r="O120" s="118"/>
      <c r="P120" s="118"/>
      <c r="Q120" s="118"/>
      <c r="R120" s="118"/>
      <c r="S120" s="118"/>
      <c r="T120" s="118"/>
      <c r="U120" s="118"/>
      <c r="V120" s="118"/>
      <c r="W120" s="118"/>
      <c r="X120" s="118"/>
      <c r="Y120" s="119"/>
      <c r="Z120" s="120"/>
    </row>
    <row r="121" ht="13.65" customHeight="1">
      <c r="A121" s="114"/>
      <c r="B121" s="121"/>
      <c r="C121" s="121"/>
      <c r="D121" s="121"/>
      <c r="E121" s="122"/>
      <c r="F121" s="27"/>
      <c r="G121" s="27"/>
      <c r="H121" s="27"/>
      <c r="I121" s="27"/>
      <c r="J121" s="27"/>
      <c r="K121" s="27"/>
      <c r="L121" s="27"/>
      <c r="M121" s="27"/>
      <c r="N121" s="27"/>
      <c r="O121" s="27"/>
      <c r="P121" s="27"/>
      <c r="Q121" s="27"/>
      <c r="R121" s="27"/>
      <c r="S121" s="27"/>
      <c r="T121" s="27"/>
      <c r="U121" s="27"/>
      <c r="V121" s="27"/>
      <c r="W121" s="27"/>
      <c r="X121" s="27"/>
      <c r="Y121" s="123"/>
      <c r="Z121" s="120"/>
    </row>
    <row r="122" ht="24.65" customHeight="1">
      <c r="A122" s="114"/>
      <c r="B122" s="124"/>
      <c r="C122" s="124"/>
      <c r="D122" s="124"/>
      <c r="E122" t="s" s="125">
        <v>64</v>
      </c>
      <c r="F122" t="s" s="126">
        <v>65</v>
      </c>
      <c r="G122" t="s" s="127">
        <v>66</v>
      </c>
      <c r="H122" t="s" s="126">
        <v>67</v>
      </c>
      <c r="I122" s="101"/>
      <c r="J122" s="128"/>
      <c r="K122" t="s" s="127">
        <v>68</v>
      </c>
      <c r="L122" t="s" s="127">
        <v>69</v>
      </c>
      <c r="M122" t="s" s="127">
        <v>70</v>
      </c>
      <c r="N122" t="s" s="127">
        <v>71</v>
      </c>
      <c r="O122" t="s" s="126">
        <v>72</v>
      </c>
      <c r="P122" t="s" s="126">
        <v>73</v>
      </c>
      <c r="Q122" t="s" s="126">
        <v>74</v>
      </c>
      <c r="R122" t="s" s="126">
        <v>75</v>
      </c>
      <c r="S122" t="s" s="126">
        <v>76</v>
      </c>
      <c r="T122" s="128"/>
      <c r="U122" s="128"/>
      <c r="V122" t="s" s="126">
        <v>77</v>
      </c>
      <c r="W122" t="s" s="126">
        <v>78</v>
      </c>
      <c r="X122" t="s" s="126">
        <v>79</v>
      </c>
      <c r="Y122" t="s" s="149">
        <v>82</v>
      </c>
      <c r="Z122" s="120"/>
    </row>
    <row r="123" ht="13.65" customHeight="1">
      <c r="A123" s="114"/>
      <c r="B123" s="121"/>
      <c r="C123" s="121"/>
      <c r="D123" s="121"/>
      <c r="E123" s="130">
        <v>1</v>
      </c>
      <c r="F123" s="131">
        <f>'jūsų prielaidos (1)'!$D$3</f>
        <v>1500</v>
      </c>
      <c r="G123" s="150"/>
      <c r="H123" s="134">
        <v>0</v>
      </c>
      <c r="I123" s="151">
        <v>0</v>
      </c>
      <c r="J123" s="134">
        <v>0</v>
      </c>
      <c r="K123" s="132"/>
      <c r="L123" s="150"/>
      <c r="M123" s="135"/>
      <c r="N123" s="135"/>
      <c r="O123" s="136">
        <f>P123*'jūsų prielaidos (1)'!$D$18</f>
        <v>11.22</v>
      </c>
      <c r="P123" s="30">
        <f>(F123+H123-K123-L123-N123-M123)*$C$5</f>
        <v>1650</v>
      </c>
      <c r="Q123" s="30">
        <f>F123+H123</f>
        <v>1500</v>
      </c>
      <c r="R123" s="30">
        <f>P123-Q123</f>
        <v>150</v>
      </c>
      <c r="S123" s="30">
        <f>MAX(T123:U123)</f>
        <v>22.5</v>
      </c>
      <c r="T123" s="31">
        <v>0</v>
      </c>
      <c r="U123" s="153">
        <f>R123*0.15</f>
        <v>22.5</v>
      </c>
      <c r="V123" s="31">
        <f>H123</f>
        <v>0</v>
      </c>
      <c r="W123" s="31">
        <v>0</v>
      </c>
      <c r="X123" s="33">
        <f>P123-S123-V123</f>
        <v>1627.5</v>
      </c>
      <c r="Y123" s="154"/>
      <c r="Z123" s="120"/>
    </row>
    <row r="124" ht="13.65" customHeight="1">
      <c r="A124" s="114"/>
      <c r="B124" s="121"/>
      <c r="C124" s="121"/>
      <c r="D124" s="121"/>
      <c r="E124" s="130">
        <v>2</v>
      </c>
      <c r="F124" s="131">
        <f>'jūsų prielaidos (1)'!$D$3</f>
        <v>1500</v>
      </c>
      <c r="G124" s="150"/>
      <c r="H124" s="134">
        <f>MIN(I124:J124)</f>
        <v>300</v>
      </c>
      <c r="I124" s="151">
        <f>F124*0.2-'jūsų prielaidos (1)'!$D$71</f>
        <v>300</v>
      </c>
      <c r="J124" s="134">
        <f>300-'jūsų prielaidos (1)'!$D$71</f>
        <v>300</v>
      </c>
      <c r="K124" s="132"/>
      <c r="L124" s="150"/>
      <c r="M124" s="135"/>
      <c r="N124" s="135"/>
      <c r="O124" s="136">
        <f>P124*'jūsų prielaidos (1)'!$D$18</f>
        <v>25.7220744</v>
      </c>
      <c r="P124" s="30">
        <f>(F124+H124+P123-K124-L124-O123-N124)*$C$5</f>
        <v>3782.658</v>
      </c>
      <c r="Q124" s="30">
        <f>Q123+F124+H124</f>
        <v>3300</v>
      </c>
      <c r="R124" s="30">
        <f>P124-Q124</f>
        <v>482.658</v>
      </c>
      <c r="S124" s="30">
        <f>MAX(T124:U124)</f>
        <v>72.39870000000001</v>
      </c>
      <c r="T124" s="31">
        <v>0</v>
      </c>
      <c r="U124" s="153">
        <f>R124*0.15</f>
        <v>72.39870000000001</v>
      </c>
      <c r="V124" s="31">
        <f>H124</f>
        <v>300</v>
      </c>
      <c r="W124" s="31">
        <f>V124+W123</f>
        <v>300</v>
      </c>
      <c r="X124" s="33">
        <f>P124-S124-W124</f>
        <v>3410.2593</v>
      </c>
      <c r="Y124" s="154"/>
      <c r="Z124" s="120"/>
    </row>
    <row r="125" ht="13.65" customHeight="1">
      <c r="A125" s="114"/>
      <c r="B125" s="121"/>
      <c r="C125" s="121"/>
      <c r="D125" s="121"/>
      <c r="E125" s="130">
        <v>3</v>
      </c>
      <c r="F125" s="131">
        <f>'jūsų prielaidos (1)'!$D$3</f>
        <v>1500</v>
      </c>
      <c r="G125" s="150"/>
      <c r="H125" s="134">
        <f>MIN(I125:J125)</f>
        <v>300</v>
      </c>
      <c r="I125" s="151">
        <f>F125*0.2-'jūsų prielaidos (1)'!$D$71</f>
        <v>300</v>
      </c>
      <c r="J125" s="134">
        <f>300-'jūsų prielaidos (1)'!$D$71</f>
        <v>300</v>
      </c>
      <c r="K125" s="132"/>
      <c r="L125" s="150"/>
      <c r="M125" s="135"/>
      <c r="N125" s="135"/>
      <c r="O125" s="136">
        <f>P125*'jūsų prielaidos (1)'!$D$18</f>
        <v>41.565880723488</v>
      </c>
      <c r="P125" s="30">
        <f>(F125+H125+P124-K125-L125-O124-N125)*$C$5</f>
        <v>6112.62951816</v>
      </c>
      <c r="Q125" s="30">
        <f>Q124+F125+H125</f>
        <v>5100</v>
      </c>
      <c r="R125" s="30">
        <f>P125-Q125</f>
        <v>1012.62951816</v>
      </c>
      <c r="S125" s="30">
        <f>MAX(T125:U125)</f>
        <v>151.894427724</v>
      </c>
      <c r="T125" s="31">
        <v>0</v>
      </c>
      <c r="U125" s="153">
        <f>R125*0.15</f>
        <v>151.894427724</v>
      </c>
      <c r="V125" s="31">
        <f>H125</f>
        <v>300</v>
      </c>
      <c r="W125" s="31">
        <f>V125+W124</f>
        <v>600</v>
      </c>
      <c r="X125" s="33">
        <f>P125-S125-W125</f>
        <v>5360.735090436</v>
      </c>
      <c r="Y125" s="154"/>
      <c r="Z125" s="120"/>
    </row>
    <row r="126" ht="13.65" customHeight="1">
      <c r="A126" s="114"/>
      <c r="B126" s="121"/>
      <c r="C126" s="121"/>
      <c r="D126" s="121"/>
      <c r="E126" s="130">
        <v>4</v>
      </c>
      <c r="F126" s="131">
        <f>'jūsų prielaidos (1)'!$D$3</f>
        <v>1500</v>
      </c>
      <c r="G126" s="150"/>
      <c r="H126" s="134">
        <f>MIN(I126:J126)</f>
        <v>300</v>
      </c>
      <c r="I126" s="151">
        <f>F126*0.2-'jūsų prielaidos (1)'!$D$71</f>
        <v>300</v>
      </c>
      <c r="J126" s="134">
        <f>300-'jūsų prielaidos (1)'!$D$71</f>
        <v>300</v>
      </c>
      <c r="K126" s="132"/>
      <c r="L126" s="150"/>
      <c r="M126" s="135"/>
      <c r="N126" s="135"/>
      <c r="O126" s="136">
        <f>P126*'jūsų prielaidos (1)'!$D$18</f>
        <v>58.8755560080251</v>
      </c>
      <c r="P126" s="30">
        <f>(F126+H126+P125-K126-L126-O125-N126)*$C$5</f>
        <v>8658.170001180160</v>
      </c>
      <c r="Q126" s="30">
        <f>Q125+F126+H126</f>
        <v>6900</v>
      </c>
      <c r="R126" s="30">
        <f>P126-Q126</f>
        <v>1758.170001180160</v>
      </c>
      <c r="S126" s="30">
        <f>MAX(T126:U126)</f>
        <v>263.725500177024</v>
      </c>
      <c r="T126" s="31">
        <v>0</v>
      </c>
      <c r="U126" s="153">
        <f>R126*0.15</f>
        <v>263.725500177024</v>
      </c>
      <c r="V126" s="31">
        <f>H126</f>
        <v>300</v>
      </c>
      <c r="W126" s="31">
        <f>V126+W125</f>
        <v>900</v>
      </c>
      <c r="X126" s="33">
        <f>P126-S126-W126</f>
        <v>7494.444501003140</v>
      </c>
      <c r="Y126" s="154"/>
      <c r="Z126" s="120"/>
    </row>
    <row r="127" ht="13.65" customHeight="1">
      <c r="A127" s="114"/>
      <c r="B127" s="121"/>
      <c r="C127" s="121"/>
      <c r="D127" s="121"/>
      <c r="E127" s="130">
        <v>5</v>
      </c>
      <c r="F127" s="131">
        <f>'jūsų prielaidos (1)'!$D$3</f>
        <v>1500</v>
      </c>
      <c r="G127" s="150"/>
      <c r="H127" s="134">
        <f>MIN(I127:J127)</f>
        <v>300</v>
      </c>
      <c r="I127" s="151">
        <f>F127*0.2-'jūsų prielaidos (1)'!$D$71</f>
        <v>300</v>
      </c>
      <c r="J127" s="134">
        <f>300-'jūsų prielaidos (1)'!$D$71</f>
        <v>300</v>
      </c>
      <c r="K127" s="132"/>
      <c r="L127" s="150"/>
      <c r="M127" s="135"/>
      <c r="N127" s="135"/>
      <c r="O127" s="136">
        <f>P127*'jūsų prielaidos (1)'!$D$18</f>
        <v>77.78672244988719</v>
      </c>
      <c r="P127" s="30">
        <f>(F127+H127+P126-K127-L127-O126-N127)*$C$5</f>
        <v>11439.2238896893</v>
      </c>
      <c r="Q127" s="30">
        <f>Q126+F127+H127</f>
        <v>8700</v>
      </c>
      <c r="R127" s="30">
        <f>P127-Q127</f>
        <v>2739.2238896893</v>
      </c>
      <c r="S127" s="30">
        <f>MAX(T127:U127)</f>
        <v>410.883583453395</v>
      </c>
      <c r="T127" s="31">
        <v>0</v>
      </c>
      <c r="U127" s="153">
        <f>R127*0.15</f>
        <v>410.883583453395</v>
      </c>
      <c r="V127" s="31">
        <f>H127</f>
        <v>300</v>
      </c>
      <c r="W127" s="31">
        <f>V127+W126</f>
        <v>1200</v>
      </c>
      <c r="X127" s="33">
        <f>P127-S127-W127</f>
        <v>9828.340306235910</v>
      </c>
      <c r="Y127" s="154"/>
      <c r="Z127" s="120"/>
    </row>
    <row r="128" ht="13.65" customHeight="1">
      <c r="A128" s="114"/>
      <c r="B128" s="121"/>
      <c r="C128" s="121"/>
      <c r="D128" s="121"/>
      <c r="E128" s="130">
        <v>6</v>
      </c>
      <c r="F128" s="131">
        <f>'jūsų prielaidos (1)'!$D$3</f>
        <v>1500</v>
      </c>
      <c r="G128" s="150"/>
      <c r="H128" s="134">
        <f>MIN(I128:J128)</f>
        <v>300</v>
      </c>
      <c r="I128" s="151">
        <f>F128*0.2-'jūsų prielaidos (1)'!$D$71</f>
        <v>300</v>
      </c>
      <c r="J128" s="134">
        <f>300-'jūsų prielaidos (1)'!$D$71</f>
        <v>300</v>
      </c>
      <c r="K128" s="132"/>
      <c r="L128" s="150"/>
      <c r="M128" s="135"/>
      <c r="N128" s="135"/>
      <c r="O128" s="136">
        <f>P128*'jūsų prielaidos (1)'!$D$18</f>
        <v>98.4475500109511</v>
      </c>
      <c r="P128" s="30">
        <f>(F128+H128+P127-K128-L128-O127-N128)*$C$5</f>
        <v>14477.5808839634</v>
      </c>
      <c r="Q128" s="30">
        <f>Q127+F128+H128</f>
        <v>10500</v>
      </c>
      <c r="R128" s="30">
        <f>P128-Q128</f>
        <v>3977.5808839634</v>
      </c>
      <c r="S128" s="30">
        <v>0</v>
      </c>
      <c r="T128" s="31">
        <v>0</v>
      </c>
      <c r="U128" s="153">
        <f>R128*0.15</f>
        <v>596.637132594510</v>
      </c>
      <c r="V128" s="31">
        <v>0</v>
      </c>
      <c r="W128" s="31">
        <v>0</v>
      </c>
      <c r="X128" s="30">
        <f>P128-S128-W128</f>
        <v>14477.5808839634</v>
      </c>
      <c r="Y128" s="155">
        <f>P128</f>
        <v>14477.5808839634</v>
      </c>
      <c r="Z128" s="120"/>
    </row>
    <row r="129" ht="13.65" customHeight="1">
      <c r="A129" s="114"/>
      <c r="B129" s="121"/>
      <c r="C129" s="121"/>
      <c r="D129" s="121"/>
      <c r="E129" s="130">
        <v>7</v>
      </c>
      <c r="F129" s="131">
        <f>'jūsų prielaidos (1)'!$D$3</f>
        <v>1500</v>
      </c>
      <c r="G129" s="150"/>
      <c r="H129" s="134">
        <f>MIN(I129:J129)</f>
        <v>300</v>
      </c>
      <c r="I129" s="151">
        <f>F129*0.2-'jūsų prielaidos (1)'!$D$71</f>
        <v>300</v>
      </c>
      <c r="J129" s="134">
        <f>300-'jūsų prielaidos (1)'!$D$71</f>
        <v>300</v>
      </c>
      <c r="K129" s="132"/>
      <c r="L129" s="150"/>
      <c r="M129" s="135"/>
      <c r="N129" s="135"/>
      <c r="O129" s="136">
        <f>P129*'jūsų prielaidos (1)'!$D$18</f>
        <v>121.019917337964</v>
      </c>
      <c r="P129" s="30">
        <f>(F129+H129+P128-K129-L129-O128-N129)*$C$5</f>
        <v>17797.0466673477</v>
      </c>
      <c r="Q129" s="30">
        <f>Q128+F129+H129</f>
        <v>12300</v>
      </c>
      <c r="R129" s="30">
        <f>P129-Q129</f>
        <v>5497.0466673477</v>
      </c>
      <c r="S129" s="30">
        <v>0</v>
      </c>
      <c r="T129" s="31">
        <v>0</v>
      </c>
      <c r="U129" s="153">
        <f>R129*0.15</f>
        <v>824.557000102155</v>
      </c>
      <c r="V129" s="31">
        <v>0</v>
      </c>
      <c r="W129" s="31">
        <f>V129+W128</f>
        <v>0</v>
      </c>
      <c r="X129" s="30">
        <f>P129-S129-W129</f>
        <v>17797.0466673477</v>
      </c>
      <c r="Y129" s="33">
        <f>P129</f>
        <v>17797.0466673477</v>
      </c>
      <c r="Z129" s="120"/>
    </row>
    <row r="130" ht="13.65" customHeight="1">
      <c r="A130" s="114"/>
      <c r="B130" s="121"/>
      <c r="C130" s="121"/>
      <c r="D130" s="121"/>
      <c r="E130" s="130">
        <v>8</v>
      </c>
      <c r="F130" s="131">
        <f>'jūsų prielaidos (1)'!$D$3</f>
        <v>1500</v>
      </c>
      <c r="G130" s="150"/>
      <c r="H130" s="134">
        <f>MIN(I130:J130)</f>
        <v>300</v>
      </c>
      <c r="I130" s="151">
        <f>F130*0.2-'jūsų prielaidos (1)'!$D$71</f>
        <v>300</v>
      </c>
      <c r="J130" s="134">
        <f>300-'jūsų prielaidos (1)'!$D$71</f>
        <v>300</v>
      </c>
      <c r="K130" s="132"/>
      <c r="L130" s="150"/>
      <c r="M130" s="135"/>
      <c r="N130" s="135"/>
      <c r="O130" s="136">
        <f>P130*'jūsų prielaidos (1)'!$D$18</f>
        <v>145.680680090073</v>
      </c>
      <c r="P130" s="30">
        <f>(F130+H130+P129-K130-L130-O129-N130)*$C$5</f>
        <v>21423.6294250107</v>
      </c>
      <c r="Q130" s="30">
        <f>Q129+F130+H130</f>
        <v>14100</v>
      </c>
      <c r="R130" s="30">
        <f>P130-Q130</f>
        <v>7323.6294250107</v>
      </c>
      <c r="S130" s="30">
        <v>0</v>
      </c>
      <c r="T130" s="31">
        <v>0</v>
      </c>
      <c r="U130" s="153">
        <f>R130*0.15</f>
        <v>1098.5444137516</v>
      </c>
      <c r="V130" s="31">
        <v>0</v>
      </c>
      <c r="W130" s="31">
        <f>V130+W129</f>
        <v>0</v>
      </c>
      <c r="X130" s="30">
        <f>P130-S130-W130</f>
        <v>21423.6294250107</v>
      </c>
      <c r="Y130" s="33">
        <f>P130</f>
        <v>21423.6294250107</v>
      </c>
      <c r="Z130" s="120"/>
    </row>
    <row r="131" ht="13.65" customHeight="1">
      <c r="A131" s="114"/>
      <c r="B131" s="121"/>
      <c r="C131" s="121"/>
      <c r="D131" s="121"/>
      <c r="E131" s="130">
        <v>9</v>
      </c>
      <c r="F131" s="131">
        <f>'jūsų prielaidos (1)'!$D$3</f>
        <v>1500</v>
      </c>
      <c r="G131" s="150"/>
      <c r="H131" s="134">
        <f>MIN(I131:J131)</f>
        <v>300</v>
      </c>
      <c r="I131" s="151">
        <f>F131*0.2-'jūsų prielaidos (1)'!$D$71</f>
        <v>300</v>
      </c>
      <c r="J131" s="134">
        <f>300-'jūsų prielaidos (1)'!$D$71</f>
        <v>300</v>
      </c>
      <c r="K131" s="132"/>
      <c r="L131" s="150"/>
      <c r="M131" s="135"/>
      <c r="N131" s="135"/>
      <c r="O131" s="136">
        <f>P131*'jūsų prielaidos (1)'!$D$18</f>
        <v>172.623056612006</v>
      </c>
      <c r="P131" s="30">
        <f>(F131+H131+P130-K131-L131-O130-N131)*$C$5</f>
        <v>25385.7436194127</v>
      </c>
      <c r="Q131" s="30">
        <f>Q130+F131+H131</f>
        <v>15900</v>
      </c>
      <c r="R131" s="30">
        <f>P131-Q131</f>
        <v>9485.7436194127</v>
      </c>
      <c r="S131" s="30">
        <v>0</v>
      </c>
      <c r="T131" s="31">
        <v>0</v>
      </c>
      <c r="U131" s="153">
        <f>R131*0.15</f>
        <v>1422.8615429119</v>
      </c>
      <c r="V131" s="31">
        <v>0</v>
      </c>
      <c r="W131" s="31">
        <f>V131+W130</f>
        <v>0</v>
      </c>
      <c r="X131" s="30">
        <f>P131-S131-W131</f>
        <v>25385.7436194127</v>
      </c>
      <c r="Y131" s="33">
        <f>P131</f>
        <v>25385.7436194127</v>
      </c>
      <c r="Z131" s="120"/>
    </row>
    <row r="132" ht="13.65" customHeight="1">
      <c r="A132" s="114"/>
      <c r="B132" s="121"/>
      <c r="C132" s="121"/>
      <c r="D132" s="121"/>
      <c r="E132" s="130">
        <v>10</v>
      </c>
      <c r="F132" s="131">
        <f>'jūsų prielaidos (1)'!$D$3</f>
        <v>1500</v>
      </c>
      <c r="G132" s="150"/>
      <c r="H132" s="134">
        <f>MIN(I132:J132)</f>
        <v>300</v>
      </c>
      <c r="I132" s="151">
        <f>F132*0.2-'jūsų prielaidos (1)'!$D$71</f>
        <v>300</v>
      </c>
      <c r="J132" s="134">
        <f>300-'jūsų prielaidos (1)'!$D$71</f>
        <v>300</v>
      </c>
      <c r="K132" s="132"/>
      <c r="L132" s="150"/>
      <c r="M132" s="135"/>
      <c r="N132" s="135"/>
      <c r="O132" s="136">
        <f>P132*'jūsų prielaidos (1)'!$D$18</f>
        <v>202.058141809749</v>
      </c>
      <c r="P132" s="30">
        <f>(F132+H132+P131-K132-L132-O131-N132)*$C$5</f>
        <v>29714.4326190808</v>
      </c>
      <c r="Q132" s="30">
        <f>Q131+F132+H132</f>
        <v>17700</v>
      </c>
      <c r="R132" s="30">
        <f>P132-Q132</f>
        <v>12014.4326190808</v>
      </c>
      <c r="S132" s="30">
        <v>0</v>
      </c>
      <c r="T132" s="31">
        <v>0</v>
      </c>
      <c r="U132" s="153">
        <f>R132*0.15</f>
        <v>1802.164892862120</v>
      </c>
      <c r="V132" s="31">
        <v>0</v>
      </c>
      <c r="W132" s="31">
        <f>V132+W131</f>
        <v>0</v>
      </c>
      <c r="X132" s="30">
        <f>P132-S132-W132</f>
        <v>29714.4326190808</v>
      </c>
      <c r="Y132" s="33">
        <f>P132</f>
        <v>29714.4326190808</v>
      </c>
      <c r="Z132" s="120"/>
    </row>
    <row r="133" ht="13.65" customHeight="1">
      <c r="A133" s="114"/>
      <c r="B133" s="121"/>
      <c r="C133" s="121"/>
      <c r="D133" s="121"/>
      <c r="E133" s="130">
        <v>11</v>
      </c>
      <c r="F133" s="131">
        <f>'jūsų prielaidos (1)'!$D$3</f>
        <v>1500</v>
      </c>
      <c r="G133" s="150"/>
      <c r="H133" s="134">
        <f>MIN(I133:J133)</f>
        <v>300</v>
      </c>
      <c r="I133" s="151">
        <f>F133*0.2-'jūsų prielaidos (1)'!$D$71</f>
        <v>300</v>
      </c>
      <c r="J133" s="134">
        <f>300-'jūsų prielaidos (1)'!$D$71</f>
        <v>300</v>
      </c>
      <c r="K133" s="132"/>
      <c r="L133" s="150"/>
      <c r="M133" s="135"/>
      <c r="N133" s="135"/>
      <c r="O133" s="136">
        <f>P133*'jūsų prielaidos (1)'!$D$18</f>
        <v>234.216561089988</v>
      </c>
      <c r="P133" s="30">
        <f>(F133+H133+P132-K133-L133-O132-N133)*$C$5</f>
        <v>34443.6119249982</v>
      </c>
      <c r="Q133" s="30">
        <f>Q132+F133+H133</f>
        <v>19500</v>
      </c>
      <c r="R133" s="30">
        <f>P133-Q133</f>
        <v>14943.6119249982</v>
      </c>
      <c r="S133" s="30">
        <v>0</v>
      </c>
      <c r="T133" s="31">
        <v>0</v>
      </c>
      <c r="U133" s="153">
        <f>R133*0.15</f>
        <v>2241.541788749730</v>
      </c>
      <c r="V133" s="31">
        <v>0</v>
      </c>
      <c r="W133" s="31">
        <f>V133+W132</f>
        <v>0</v>
      </c>
      <c r="X133" s="30">
        <f>P133-S133-W133</f>
        <v>34443.6119249982</v>
      </c>
      <c r="Y133" s="33">
        <f>P133</f>
        <v>34443.6119249982</v>
      </c>
      <c r="Z133" s="120"/>
    </row>
    <row r="134" ht="13.65" customHeight="1">
      <c r="A134" s="114"/>
      <c r="B134" s="121"/>
      <c r="C134" s="121"/>
      <c r="D134" s="121"/>
      <c r="E134" s="130">
        <v>12</v>
      </c>
      <c r="F134" s="131">
        <f>'jūsų prielaidos (1)'!$D$3</f>
        <v>1500</v>
      </c>
      <c r="G134" s="150"/>
      <c r="H134" s="134">
        <f>MIN(I134:J134)</f>
        <v>300</v>
      </c>
      <c r="I134" s="151">
        <f>F134*0.2-'jūsų prielaidos (1)'!$D$71</f>
        <v>300</v>
      </c>
      <c r="J134" s="134">
        <f>300-'jūsų prielaidos (1)'!$D$71</f>
        <v>300</v>
      </c>
      <c r="K134" s="132"/>
      <c r="L134" s="150"/>
      <c r="M134" s="135"/>
      <c r="N134" s="135"/>
      <c r="O134" s="136">
        <f>P134*'jūsų prielaidos (1)'!$D$18</f>
        <v>269.350277322033</v>
      </c>
      <c r="P134" s="30">
        <f>(F134+H134+P133-K134-L134-O133-N134)*$C$5</f>
        <v>39610.334900299</v>
      </c>
      <c r="Q134" s="30">
        <f>Q133+F134+H134</f>
        <v>21300</v>
      </c>
      <c r="R134" s="30">
        <f>P134-Q134</f>
        <v>18310.334900299</v>
      </c>
      <c r="S134" s="30">
        <v>0</v>
      </c>
      <c r="T134" s="31">
        <v>0</v>
      </c>
      <c r="U134" s="153">
        <f>R134*0.15</f>
        <v>2746.550235044850</v>
      </c>
      <c r="V134" s="31">
        <v>0</v>
      </c>
      <c r="W134" s="31">
        <f>V134+W133</f>
        <v>0</v>
      </c>
      <c r="X134" s="30">
        <f>P134-S134-W134</f>
        <v>39610.334900299</v>
      </c>
      <c r="Y134" s="33">
        <f>P134</f>
        <v>39610.334900299</v>
      </c>
      <c r="Z134" s="120"/>
    </row>
    <row r="135" ht="13.65" customHeight="1">
      <c r="A135" s="114"/>
      <c r="B135" s="121"/>
      <c r="C135" s="121"/>
      <c r="D135" s="121"/>
      <c r="E135" s="130">
        <v>13</v>
      </c>
      <c r="F135" s="131">
        <f>'jūsų prielaidos (1)'!$D$3</f>
        <v>1500</v>
      </c>
      <c r="G135" s="150"/>
      <c r="H135" s="134">
        <f>MIN(I135:J135)</f>
        <v>300</v>
      </c>
      <c r="I135" s="151">
        <f>F135*0.2-'jūsų prielaidos (1)'!$D$71</f>
        <v>300</v>
      </c>
      <c r="J135" s="134">
        <f>300-'jūsų prielaidos (1)'!$D$71</f>
        <v>300</v>
      </c>
      <c r="K135" s="132"/>
      <c r="L135" s="150"/>
      <c r="M135" s="135"/>
      <c r="N135" s="135"/>
      <c r="O135" s="136">
        <f>P135*'jūsų prielaidos (1)'!$D$18</f>
        <v>307.734564979868</v>
      </c>
      <c r="P135" s="30">
        <f>(F135+H135+P134-K135-L135-O134-N135)*$C$5</f>
        <v>45255.0830852747</v>
      </c>
      <c r="Q135" s="30">
        <f>Q134+F135+H135</f>
        <v>23100</v>
      </c>
      <c r="R135" s="30">
        <f>P135-Q135</f>
        <v>22155.0830852747</v>
      </c>
      <c r="S135" s="30">
        <v>0</v>
      </c>
      <c r="T135" s="31">
        <v>0</v>
      </c>
      <c r="U135" s="153">
        <f>R135*0.15</f>
        <v>3323.2624627912</v>
      </c>
      <c r="V135" s="31">
        <v>0</v>
      </c>
      <c r="W135" s="31">
        <f>V135+W134</f>
        <v>0</v>
      </c>
      <c r="X135" s="30">
        <f>P135-S135-W135</f>
        <v>45255.0830852747</v>
      </c>
      <c r="Y135" s="33">
        <f>P135</f>
        <v>45255.0830852747</v>
      </c>
      <c r="Z135" s="120"/>
    </row>
    <row r="136" ht="13.65" customHeight="1">
      <c r="A136" s="114"/>
      <c r="B136" s="121"/>
      <c r="C136" s="121"/>
      <c r="D136" s="121"/>
      <c r="E136" s="130">
        <v>14</v>
      </c>
      <c r="F136" s="131">
        <f>'jūsų prielaidos (1)'!$D$3</f>
        <v>1500</v>
      </c>
      <c r="G136" s="150"/>
      <c r="H136" s="134">
        <f>MIN(I136:J136)</f>
        <v>300</v>
      </c>
      <c r="I136" s="151">
        <f>F136*0.2-'jūsų prielaidos (1)'!$D$71</f>
        <v>300</v>
      </c>
      <c r="J136" s="134">
        <f>300-'jūsų prielaidos (1)'!$D$71</f>
        <v>300</v>
      </c>
      <c r="K136" s="132"/>
      <c r="L136" s="150"/>
      <c r="M136" s="135"/>
      <c r="N136" s="135"/>
      <c r="O136" s="136">
        <f>P136*'jūsų prielaidos (1)'!$D$18</f>
        <v>349.670166931805</v>
      </c>
      <c r="P136" s="30">
        <f>(F136+H136+P135-K136-L136-O135-N136)*$C$5</f>
        <v>51422.0833723243</v>
      </c>
      <c r="Q136" s="30">
        <f>Q135+F136+H136</f>
        <v>24900</v>
      </c>
      <c r="R136" s="30">
        <f>P136-Q136</f>
        <v>26522.0833723243</v>
      </c>
      <c r="S136" s="30">
        <v>0</v>
      </c>
      <c r="T136" s="31">
        <v>0</v>
      </c>
      <c r="U136" s="153">
        <f>R136*0.15</f>
        <v>3978.312505848640</v>
      </c>
      <c r="V136" s="31">
        <v>0</v>
      </c>
      <c r="W136" s="31">
        <f>V136+W135</f>
        <v>0</v>
      </c>
      <c r="X136" s="30">
        <f>P136-S136-W136</f>
        <v>51422.0833723243</v>
      </c>
      <c r="Y136" s="33">
        <f>P136</f>
        <v>51422.0833723243</v>
      </c>
      <c r="Z136" s="120"/>
    </row>
    <row r="137" ht="13.65" customHeight="1">
      <c r="A137" s="114"/>
      <c r="B137" s="121"/>
      <c r="C137" s="121"/>
      <c r="D137" s="121"/>
      <c r="E137" s="130">
        <v>15</v>
      </c>
      <c r="F137" s="131">
        <f>'jūsų prielaidos (1)'!$D$3</f>
        <v>1500</v>
      </c>
      <c r="G137" s="150"/>
      <c r="H137" s="134">
        <f>MIN(I137:J137)</f>
        <v>300</v>
      </c>
      <c r="I137" s="151">
        <f>F137*0.2-'jūsų prielaidos (1)'!$D$71</f>
        <v>300</v>
      </c>
      <c r="J137" s="134">
        <f>300-'jūsų prielaidos (1)'!$D$71</f>
        <v>300</v>
      </c>
      <c r="K137" s="132"/>
      <c r="L137" s="150"/>
      <c r="M137" s="135"/>
      <c r="N137" s="135"/>
      <c r="O137" s="136">
        <f>P137*'jūsų prielaidos (1)'!$D$18</f>
        <v>395.485650776336</v>
      </c>
      <c r="P137" s="30">
        <f>(F137+H137+P136-K137-L137-O136-N137)*$C$5</f>
        <v>58159.6545259317</v>
      </c>
      <c r="Q137" s="30">
        <f>Q136+F137+H137</f>
        <v>26700</v>
      </c>
      <c r="R137" s="30">
        <f>P137-Q137</f>
        <v>31459.6545259317</v>
      </c>
      <c r="S137" s="30">
        <v>0</v>
      </c>
      <c r="T137" s="31">
        <v>0</v>
      </c>
      <c r="U137" s="153">
        <f>R137*0.15</f>
        <v>4718.948178889750</v>
      </c>
      <c r="V137" s="31">
        <v>0</v>
      </c>
      <c r="W137" s="31">
        <f>V137+W136</f>
        <v>0</v>
      </c>
      <c r="X137" s="30">
        <f>P137-S137-W137</f>
        <v>58159.6545259317</v>
      </c>
      <c r="Y137" s="33">
        <f>P137</f>
        <v>58159.6545259317</v>
      </c>
      <c r="Z137" s="120"/>
    </row>
    <row r="138" ht="13.65" customHeight="1">
      <c r="A138" s="114"/>
      <c r="B138" s="121"/>
      <c r="C138" s="121"/>
      <c r="D138" s="121"/>
      <c r="E138" s="130">
        <v>16</v>
      </c>
      <c r="F138" s="131">
        <f>'jūsų prielaidos (1)'!$D$3</f>
        <v>1500</v>
      </c>
      <c r="G138" s="150"/>
      <c r="H138" s="134">
        <f>MIN(I138:J138)</f>
        <v>300</v>
      </c>
      <c r="I138" s="151">
        <f>F138*0.2-'jūsų prielaidos (1)'!$D$71</f>
        <v>300</v>
      </c>
      <c r="J138" s="134">
        <f>300-'jūsų prielaidos (1)'!$D$71</f>
        <v>300</v>
      </c>
      <c r="K138" s="132"/>
      <c r="L138" s="150"/>
      <c r="M138" s="135"/>
      <c r="N138" s="135"/>
      <c r="O138" s="136">
        <f>P138*'jūsų prielaidos (1)'!$D$18</f>
        <v>445.539983186162</v>
      </c>
      <c r="P138" s="30">
        <f>(F138+H138+P137-K138-L138-O137-N138)*$C$5</f>
        <v>65520.5857626709</v>
      </c>
      <c r="Q138" s="30">
        <f>Q137+F138+H138</f>
        <v>28500</v>
      </c>
      <c r="R138" s="30">
        <f>P138-Q138</f>
        <v>37020.5857626709</v>
      </c>
      <c r="S138" s="30">
        <v>0</v>
      </c>
      <c r="T138" s="31">
        <v>0</v>
      </c>
      <c r="U138" s="153">
        <f>R138*0.15</f>
        <v>5553.087864400630</v>
      </c>
      <c r="V138" s="31">
        <v>0</v>
      </c>
      <c r="W138" s="31">
        <f>V138+W137</f>
        <v>0</v>
      </c>
      <c r="X138" s="30">
        <f>P138-S138-W138</f>
        <v>65520.5857626709</v>
      </c>
      <c r="Y138" s="33">
        <f>P138</f>
        <v>65520.5857626709</v>
      </c>
      <c r="Z138" s="120"/>
    </row>
    <row r="139" ht="13.65" customHeight="1">
      <c r="A139" s="114"/>
      <c r="B139" s="121"/>
      <c r="C139" s="121"/>
      <c r="D139" s="121"/>
      <c r="E139" s="130">
        <v>17</v>
      </c>
      <c r="F139" s="131">
        <f>'jūsų prielaidos (1)'!$D$3</f>
        <v>1500</v>
      </c>
      <c r="G139" s="150"/>
      <c r="H139" s="134">
        <f>MIN(I139:J139)</f>
        <v>300</v>
      </c>
      <c r="I139" s="151">
        <f>F139*0.2-'jūsų prielaidos (1)'!$D$71</f>
        <v>300</v>
      </c>
      <c r="J139" s="134">
        <f>300-'jūsų prielaidos (1)'!$D$71</f>
        <v>300</v>
      </c>
      <c r="K139" s="132"/>
      <c r="L139" s="150"/>
      <c r="M139" s="135"/>
      <c r="N139" s="135"/>
      <c r="O139" s="136">
        <f>P139*'jūsų prielaidos (1)'!$D$18</f>
        <v>500.225342430546</v>
      </c>
      <c r="P139" s="30">
        <f>(F139+H139+P138-K139-L139-O138-N139)*$C$5</f>
        <v>73562.5503574332</v>
      </c>
      <c r="Q139" s="30">
        <f>Q138+F139+H139</f>
        <v>30300</v>
      </c>
      <c r="R139" s="30">
        <f>P139-Q139</f>
        <v>43262.5503574332</v>
      </c>
      <c r="S139" s="30">
        <v>0</v>
      </c>
      <c r="T139" s="31">
        <v>0</v>
      </c>
      <c r="U139" s="153">
        <f>R139*0.15</f>
        <v>6489.382553614980</v>
      </c>
      <c r="V139" s="31">
        <v>0</v>
      </c>
      <c r="W139" s="31">
        <f>V139+W138</f>
        <v>0</v>
      </c>
      <c r="X139" s="30">
        <f>P139-S139-W139</f>
        <v>73562.5503574332</v>
      </c>
      <c r="Y139" s="33">
        <f>P139</f>
        <v>73562.5503574332</v>
      </c>
      <c r="Z139" s="120"/>
    </row>
    <row r="140" ht="13.65" customHeight="1">
      <c r="A140" s="114"/>
      <c r="B140" s="121"/>
      <c r="C140" s="121"/>
      <c r="D140" s="121"/>
      <c r="E140" s="130">
        <v>18</v>
      </c>
      <c r="F140" s="131">
        <f>'jūsų prielaidos (1)'!$D$3</f>
        <v>1500</v>
      </c>
      <c r="G140" s="150"/>
      <c r="H140" s="134">
        <f>MIN(I140:J140)</f>
        <v>300</v>
      </c>
      <c r="I140" s="151">
        <f>F140*0.2-'jūsų prielaidos (1)'!$D$71</f>
        <v>300</v>
      </c>
      <c r="J140" s="134">
        <f>300-'jūsų prielaidos (1)'!$D$71</f>
        <v>300</v>
      </c>
      <c r="K140" s="132"/>
      <c r="L140" s="150"/>
      <c r="M140" s="135"/>
      <c r="N140" s="135"/>
      <c r="O140" s="136">
        <f>P140*'jūsų prielaidos (1)'!$D$18</f>
        <v>559.970191112220</v>
      </c>
      <c r="P140" s="30">
        <f>(F140+H140+P139-K140-L140-O139-N140)*$C$5</f>
        <v>82348.5575165029</v>
      </c>
      <c r="Q140" s="30">
        <f>Q139+F140+H140</f>
        <v>32100</v>
      </c>
      <c r="R140" s="30">
        <f>P140-Q140</f>
        <v>50248.5575165029</v>
      </c>
      <c r="S140" s="30">
        <v>0</v>
      </c>
      <c r="T140" s="31">
        <v>0</v>
      </c>
      <c r="U140" s="153">
        <f>R140*0.15</f>
        <v>7537.283627475430</v>
      </c>
      <c r="V140" s="31">
        <v>0</v>
      </c>
      <c r="W140" s="31">
        <f>V140+W139</f>
        <v>0</v>
      </c>
      <c r="X140" s="30">
        <f>P140-S140-W140</f>
        <v>82348.5575165029</v>
      </c>
      <c r="Y140" s="33">
        <f>P140</f>
        <v>82348.5575165029</v>
      </c>
      <c r="Z140" s="120"/>
    </row>
    <row r="141" ht="13.65" customHeight="1">
      <c r="A141" s="114"/>
      <c r="B141" s="121"/>
      <c r="C141" s="121"/>
      <c r="D141" s="121"/>
      <c r="E141" s="130">
        <v>19</v>
      </c>
      <c r="F141" s="131">
        <f>'jūsų prielaidos (1)'!$D$3</f>
        <v>1500</v>
      </c>
      <c r="G141" s="150"/>
      <c r="H141" s="134">
        <f>MIN(I141:J141)</f>
        <v>300</v>
      </c>
      <c r="I141" s="151">
        <f>F141*0.2-'jūsų prielaidos (1)'!$D$71</f>
        <v>300</v>
      </c>
      <c r="J141" s="134">
        <f>300-'jūsų prielaidos (1)'!$D$71</f>
        <v>300</v>
      </c>
      <c r="K141" s="132"/>
      <c r="L141" s="150"/>
      <c r="M141" s="135"/>
      <c r="N141" s="135"/>
      <c r="O141" s="136">
        <f>P141*'jūsų prielaidos (1)'!$D$18</f>
        <v>625.242633193922</v>
      </c>
      <c r="P141" s="30">
        <f>(F141+H141+P140-K141-L141-O140-N141)*$C$5</f>
        <v>91947.4460579297</v>
      </c>
      <c r="Q141" s="30">
        <f>Q140+F141+H141</f>
        <v>33900</v>
      </c>
      <c r="R141" s="30">
        <f>P141-Q141</f>
        <v>58047.4460579297</v>
      </c>
      <c r="S141" s="30">
        <v>0</v>
      </c>
      <c r="T141" s="31">
        <v>0</v>
      </c>
      <c r="U141" s="153">
        <f>R141*0.15</f>
        <v>8707.116908689450</v>
      </c>
      <c r="V141" s="31">
        <v>0</v>
      </c>
      <c r="W141" s="31">
        <f>V141+W140</f>
        <v>0</v>
      </c>
      <c r="X141" s="30">
        <f>P141-S141-W141</f>
        <v>91947.4460579297</v>
      </c>
      <c r="Y141" s="33">
        <f>P141</f>
        <v>91947.4460579297</v>
      </c>
      <c r="Z141" s="120"/>
    </row>
    <row r="142" ht="13.65" customHeight="1">
      <c r="A142" s="114"/>
      <c r="B142" s="121"/>
      <c r="C142" s="121"/>
      <c r="D142" s="121"/>
      <c r="E142" s="130">
        <v>20</v>
      </c>
      <c r="F142" s="131">
        <f>'jūsų prielaidos (1)'!$D$3</f>
        <v>1500</v>
      </c>
      <c r="G142" s="150"/>
      <c r="H142" s="134">
        <f>MIN(I142:J142)</f>
        <v>300</v>
      </c>
      <c r="I142" s="151">
        <f>F142*0.2-'jūsų prielaidos (1)'!$D$71</f>
        <v>300</v>
      </c>
      <c r="J142" s="134">
        <f>300-'jūsų prielaidos (1)'!$D$71</f>
        <v>300</v>
      </c>
      <c r="K142" s="132"/>
      <c r="L142" s="150"/>
      <c r="M142" s="135"/>
      <c r="N142" s="135"/>
      <c r="O142" s="136">
        <f>P142*'jūsų prielaidos (1)'!$D$18</f>
        <v>696.554081617021</v>
      </c>
      <c r="P142" s="30">
        <f>(F142+H142+P141-K142-L142-O141-N142)*$C$5</f>
        <v>102434.423767209</v>
      </c>
      <c r="Q142" s="30">
        <f>Q141+F142+H142</f>
        <v>35700</v>
      </c>
      <c r="R142" s="30">
        <f>P142-Q142</f>
        <v>66734.423767208995</v>
      </c>
      <c r="S142" s="30">
        <v>0</v>
      </c>
      <c r="T142" s="31">
        <v>0</v>
      </c>
      <c r="U142" s="153">
        <f>R142*0.15</f>
        <v>10010.1635650813</v>
      </c>
      <c r="V142" s="31">
        <v>0</v>
      </c>
      <c r="W142" s="31">
        <f>V142+W141</f>
        <v>0</v>
      </c>
      <c r="X142" s="30">
        <f>P142-S142-W142</f>
        <v>102434.423767209</v>
      </c>
      <c r="Y142" s="33">
        <f>P142</f>
        <v>102434.423767209</v>
      </c>
      <c r="Z142" s="120"/>
    </row>
    <row r="143" ht="13.65" customHeight="1">
      <c r="A143" s="114"/>
      <c r="B143" s="121"/>
      <c r="C143" s="121"/>
      <c r="D143" s="121"/>
      <c r="E143" s="130">
        <v>21</v>
      </c>
      <c r="F143" s="131">
        <f>'jūsų prielaidos (1)'!$D$3</f>
        <v>1500</v>
      </c>
      <c r="G143" s="150"/>
      <c r="H143" s="134">
        <f>MIN(I143:J143)</f>
        <v>300</v>
      </c>
      <c r="I143" s="151">
        <f>F143*0.2-'jūsų prielaidos (1)'!$D$71</f>
        <v>300</v>
      </c>
      <c r="J143" s="134">
        <f>300-'jūsų prielaidos (1)'!$D$71</f>
        <v>300</v>
      </c>
      <c r="K143" s="132"/>
      <c r="L143" s="150"/>
      <c r="M143" s="135"/>
      <c r="N143" s="135"/>
      <c r="O143" s="136">
        <f>P143*'jūsų prielaidos (1)'!$D$18</f>
        <v>774.463265248227</v>
      </c>
      <c r="P143" s="30">
        <f>(F143+H143+P142-K143-L143-O142-N143)*$C$5</f>
        <v>113891.656654151</v>
      </c>
      <c r="Q143" s="30">
        <f>Q142+F143+H143</f>
        <v>37500</v>
      </c>
      <c r="R143" s="30">
        <f>P143-Q143</f>
        <v>76391.656654151</v>
      </c>
      <c r="S143" s="30">
        <v>0</v>
      </c>
      <c r="T143" s="31">
        <v>0</v>
      </c>
      <c r="U143" s="153">
        <f>R143*0.15</f>
        <v>11458.7484981226</v>
      </c>
      <c r="V143" s="31">
        <v>0</v>
      </c>
      <c r="W143" s="31">
        <f>V143+W142</f>
        <v>0</v>
      </c>
      <c r="X143" s="30">
        <f>P143-S143-W143</f>
        <v>113891.656654151</v>
      </c>
      <c r="Y143" s="33">
        <f>P143</f>
        <v>113891.656654151</v>
      </c>
      <c r="Z143" s="120"/>
    </row>
    <row r="144" ht="13.65" customHeight="1">
      <c r="A144" s="114"/>
      <c r="B144" s="121"/>
      <c r="C144" s="121"/>
      <c r="D144" s="121"/>
      <c r="E144" s="130">
        <v>22</v>
      </c>
      <c r="F144" s="131">
        <f>'jūsų prielaidos (1)'!$D$3</f>
        <v>1500</v>
      </c>
      <c r="G144" s="150"/>
      <c r="H144" s="134">
        <f>MIN(I144:J144)</f>
        <v>300</v>
      </c>
      <c r="I144" s="151">
        <f>F144*0.2-'jūsų prielaidos (1)'!$D$71</f>
        <v>300</v>
      </c>
      <c r="J144" s="134">
        <f>300-'jūsų prielaidos (1)'!$D$71</f>
        <v>300</v>
      </c>
      <c r="K144" s="132"/>
      <c r="L144" s="150"/>
      <c r="M144" s="135"/>
      <c r="N144" s="135"/>
      <c r="O144" s="136">
        <f>P144*'jūsų prielaidos (1)'!$D$18</f>
        <v>859.580606548992</v>
      </c>
      <c r="P144" s="30">
        <f>(F144+H144+P143-K144-L144-O143-N144)*$C$5</f>
        <v>126408.912727793</v>
      </c>
      <c r="Q144" s="30">
        <f>Q143+F144+H144</f>
        <v>39300</v>
      </c>
      <c r="R144" s="30">
        <f>P144-Q144</f>
        <v>87108.912727792995</v>
      </c>
      <c r="S144" s="30">
        <v>0</v>
      </c>
      <c r="T144" s="31">
        <v>0</v>
      </c>
      <c r="U144" s="153">
        <f>R144*0.15</f>
        <v>13066.3369091689</v>
      </c>
      <c r="V144" s="31">
        <v>0</v>
      </c>
      <c r="W144" s="31">
        <f>V144+W143</f>
        <v>0</v>
      </c>
      <c r="X144" s="30">
        <f>P144-S144-W144</f>
        <v>126408.912727793</v>
      </c>
      <c r="Y144" s="33">
        <f>P144</f>
        <v>126408.912727793</v>
      </c>
      <c r="Z144" s="120"/>
    </row>
    <row r="145" ht="13.65" customHeight="1">
      <c r="A145" s="114"/>
      <c r="B145" s="121"/>
      <c r="C145" s="121"/>
      <c r="D145" s="121"/>
      <c r="E145" s="130">
        <v>23</v>
      </c>
      <c r="F145" s="131">
        <f>'jūsų prielaidos (1)'!$D$3</f>
        <v>1500</v>
      </c>
      <c r="G145" s="150"/>
      <c r="H145" s="134">
        <f>MIN(I145:J145)</f>
        <v>300</v>
      </c>
      <c r="I145" s="151">
        <f>F145*0.2-'jūsų prielaidos (1)'!$D$71</f>
        <v>300</v>
      </c>
      <c r="J145" s="134">
        <f>300-'jūsų prielaidos (1)'!$D$71</f>
        <v>300</v>
      </c>
      <c r="K145" s="132"/>
      <c r="L145" s="150"/>
      <c r="M145" s="135"/>
      <c r="N145" s="135"/>
      <c r="O145" s="136">
        <f>P145*'jūsų prielaidos (1)'!$D$18</f>
        <v>952.573004266902</v>
      </c>
      <c r="P145" s="30">
        <f>(F145+H145+P144-K145-L145-O144-N145)*$C$5</f>
        <v>140084.265333368</v>
      </c>
      <c r="Q145" s="30">
        <f>Q144+F145+H145</f>
        <v>41100</v>
      </c>
      <c r="R145" s="30">
        <f>P145-Q145</f>
        <v>98984.265333368006</v>
      </c>
      <c r="S145" s="30">
        <v>0</v>
      </c>
      <c r="T145" s="31">
        <v>0</v>
      </c>
      <c r="U145" s="153">
        <f>R145*0.15</f>
        <v>14847.6398000052</v>
      </c>
      <c r="V145" s="31">
        <v>0</v>
      </c>
      <c r="W145" s="31">
        <f>V145+W144</f>
        <v>0</v>
      </c>
      <c r="X145" s="30">
        <f>P145-S145-W145</f>
        <v>140084.265333368</v>
      </c>
      <c r="Y145" s="33">
        <f>P145</f>
        <v>140084.265333368</v>
      </c>
      <c r="Z145" s="120"/>
    </row>
    <row r="146" ht="13.65" customHeight="1">
      <c r="A146" s="114"/>
      <c r="B146" s="121"/>
      <c r="C146" s="121"/>
      <c r="D146" s="121"/>
      <c r="E146" s="130">
        <v>24</v>
      </c>
      <c r="F146" s="131">
        <f>'jūsų prielaidos (1)'!$D$3</f>
        <v>1500</v>
      </c>
      <c r="G146" s="150"/>
      <c r="H146" s="134">
        <f>MIN(I146:J146)</f>
        <v>300</v>
      </c>
      <c r="I146" s="151">
        <f>F146*0.2-'jūsų prielaidos (1)'!$D$71</f>
        <v>300</v>
      </c>
      <c r="J146" s="134">
        <f>300-'jūsų prielaidos (1)'!$D$71</f>
        <v>300</v>
      </c>
      <c r="K146" s="132"/>
      <c r="L146" s="150"/>
      <c r="M146" s="135"/>
      <c r="N146" s="135"/>
      <c r="O146" s="136">
        <f>P146*'jūsų prielaidos (1)'!$D$18</f>
        <v>1054.169058621670</v>
      </c>
      <c r="P146" s="30">
        <f>(F146+H146+P145-K146-L146-O145-N146)*$C$5</f>
        <v>155024.861562011</v>
      </c>
      <c r="Q146" s="30">
        <f>Q145+F146+H146</f>
        <v>42900</v>
      </c>
      <c r="R146" s="30">
        <f>P146-Q146</f>
        <v>112124.861562011</v>
      </c>
      <c r="S146" s="30">
        <v>0</v>
      </c>
      <c r="T146" s="31">
        <v>0</v>
      </c>
      <c r="U146" s="153">
        <f>R146*0.15</f>
        <v>16818.7292343016</v>
      </c>
      <c r="V146" s="31">
        <v>0</v>
      </c>
      <c r="W146" s="31">
        <f>V146+W145</f>
        <v>0</v>
      </c>
      <c r="X146" s="30">
        <f>P146-S146-W146</f>
        <v>155024.861562011</v>
      </c>
      <c r="Y146" s="33">
        <f>P146</f>
        <v>155024.861562011</v>
      </c>
      <c r="Z146" s="120"/>
    </row>
    <row r="147" ht="13.65" customHeight="1">
      <c r="A147" s="114"/>
      <c r="B147" s="121"/>
      <c r="C147" s="121"/>
      <c r="D147" s="121"/>
      <c r="E147" s="130">
        <v>25</v>
      </c>
      <c r="F147" s="131">
        <f>'jūsų prielaidos (1)'!$D$3</f>
        <v>1500</v>
      </c>
      <c r="G147" s="150"/>
      <c r="H147" s="134">
        <f>MIN(I147:J147)</f>
        <v>300</v>
      </c>
      <c r="I147" s="151">
        <f>F147*0.2-'jūsų prielaidos (1)'!$D$71</f>
        <v>300</v>
      </c>
      <c r="J147" s="134">
        <f>300-'jūsų prielaidos (1)'!$D$71</f>
        <v>300</v>
      </c>
      <c r="K147" s="132"/>
      <c r="L147" s="150"/>
      <c r="M147" s="135"/>
      <c r="N147" s="135"/>
      <c r="O147" s="136">
        <f>P147*'jūsų prielaidos (1)'!$D$18</f>
        <v>1165.164779925350</v>
      </c>
      <c r="P147" s="30">
        <f>(F147+H147+P146-K147-L147-O146-N147)*$C$5</f>
        <v>171347.761753728</v>
      </c>
      <c r="Q147" s="30">
        <f>Q146+F147+H147</f>
        <v>44700</v>
      </c>
      <c r="R147" s="30">
        <f>P147-Q147</f>
        <v>126647.761753728</v>
      </c>
      <c r="S147" s="30">
        <v>0</v>
      </c>
      <c r="T147" s="31">
        <v>0</v>
      </c>
      <c r="U147" s="153">
        <f>R147*0.15</f>
        <v>18997.1642630592</v>
      </c>
      <c r="V147" s="31">
        <v>0</v>
      </c>
      <c r="W147" s="31">
        <f>V147+W146</f>
        <v>0</v>
      </c>
      <c r="X147" s="30">
        <f>P147-S147-W147</f>
        <v>171347.761753728</v>
      </c>
      <c r="Y147" s="33">
        <f>P147</f>
        <v>171347.761753728</v>
      </c>
      <c r="Z147" s="120"/>
    </row>
    <row r="148" ht="13.65" customHeight="1">
      <c r="A148" s="114"/>
      <c r="B148" s="121"/>
      <c r="C148" s="121"/>
      <c r="D148" s="121"/>
      <c r="E148" s="130">
        <v>26</v>
      </c>
      <c r="F148" s="131">
        <f>'jūsų prielaidos (1)'!$D$3</f>
        <v>1500</v>
      </c>
      <c r="G148" s="150"/>
      <c r="H148" s="134">
        <f>MIN(I148:J148)</f>
        <v>300</v>
      </c>
      <c r="I148" s="151">
        <f>F148*0.2-'jūsų prielaidos (1)'!$D$71</f>
        <v>300</v>
      </c>
      <c r="J148" s="134">
        <f>300-'jūsų prielaidos (1)'!$D$71</f>
        <v>300</v>
      </c>
      <c r="K148" s="132"/>
      <c r="L148" s="150"/>
      <c r="M148" s="135"/>
      <c r="N148" s="135"/>
      <c r="O148" s="136">
        <f>P148*'jūsų prielaidos (1)'!$D$18</f>
        <v>1286.429825364040</v>
      </c>
      <c r="P148" s="30">
        <f>(F148+H148+P147-K148-L148-O147-N148)*$C$5</f>
        <v>189180.856671183</v>
      </c>
      <c r="Q148" s="30">
        <f>Q147+F148+H148</f>
        <v>46500</v>
      </c>
      <c r="R148" s="30">
        <f>P148-Q148</f>
        <v>142680.856671183</v>
      </c>
      <c r="S148" s="30">
        <v>0</v>
      </c>
      <c r="T148" s="31">
        <v>0</v>
      </c>
      <c r="U148" s="153">
        <f>R148*0.15</f>
        <v>21402.1285006774</v>
      </c>
      <c r="V148" s="31">
        <v>0</v>
      </c>
      <c r="W148" s="31">
        <f>V148+W147</f>
        <v>0</v>
      </c>
      <c r="X148" s="30">
        <f>P148-S148-W148</f>
        <v>189180.856671183</v>
      </c>
      <c r="Y148" s="33">
        <f>P148</f>
        <v>189180.856671183</v>
      </c>
      <c r="Z148" s="120"/>
    </row>
    <row r="149" ht="13.65" customHeight="1">
      <c r="A149" s="114"/>
      <c r="B149" s="121"/>
      <c r="C149" s="121"/>
      <c r="D149" s="121"/>
      <c r="E149" s="130">
        <v>27</v>
      </c>
      <c r="F149" s="131">
        <f>'jūsų prielaidos (1)'!$D$3</f>
        <v>1500</v>
      </c>
      <c r="G149" s="150"/>
      <c r="H149" s="134">
        <f>MIN(I149:J149)</f>
        <v>300</v>
      </c>
      <c r="I149" s="151">
        <f>F149*0.2-'jūsų prielaidos (1)'!$D$71</f>
        <v>300</v>
      </c>
      <c r="J149" s="134">
        <f>300-'jūsų prielaidos (1)'!$D$71</f>
        <v>300</v>
      </c>
      <c r="K149" s="132"/>
      <c r="L149" s="150"/>
      <c r="M149" s="135"/>
      <c r="N149" s="135"/>
      <c r="O149" s="136">
        <f>P149*'jūsų prielaidos (1)'!$D$18</f>
        <v>1418.914312806730</v>
      </c>
      <c r="P149" s="30">
        <f>(F149+H149+P148-K149-L149-O148-N149)*$C$5</f>
        <v>208663.869530401</v>
      </c>
      <c r="Q149" s="30">
        <f>Q148+F149+H149</f>
        <v>48300</v>
      </c>
      <c r="R149" s="30">
        <f>P149-Q149</f>
        <v>160363.869530401</v>
      </c>
      <c r="S149" s="30">
        <v>0</v>
      </c>
      <c r="T149" s="31">
        <v>0</v>
      </c>
      <c r="U149" s="153">
        <f>R149*0.15</f>
        <v>24054.5804295601</v>
      </c>
      <c r="V149" s="31">
        <v>0</v>
      </c>
      <c r="W149" s="31">
        <f>V149+W148</f>
        <v>0</v>
      </c>
      <c r="X149" s="30">
        <f>P149-S149-W149</f>
        <v>208663.869530401</v>
      </c>
      <c r="Y149" s="33">
        <f>P149</f>
        <v>208663.869530401</v>
      </c>
      <c r="Z149" s="120"/>
    </row>
    <row r="150" ht="13.65" customHeight="1">
      <c r="A150" s="114"/>
      <c r="B150" s="121"/>
      <c r="C150" s="121"/>
      <c r="D150" s="121"/>
      <c r="E150" s="130">
        <v>28</v>
      </c>
      <c r="F150" s="131">
        <f>'jūsų prielaidos (1)'!$D$3</f>
        <v>1500</v>
      </c>
      <c r="G150" s="150"/>
      <c r="H150" s="134">
        <f>MIN(I150:J150)</f>
        <v>300</v>
      </c>
      <c r="I150" s="151">
        <f>F150*0.2-'jūsų prielaidos (1)'!$D$71</f>
        <v>300</v>
      </c>
      <c r="J150" s="134">
        <f>300-'jūsų prielaidos (1)'!$D$71</f>
        <v>300</v>
      </c>
      <c r="K150" s="132"/>
      <c r="L150" s="150"/>
      <c r="M150" s="135"/>
      <c r="N150" s="135"/>
      <c r="O150" s="136">
        <f>P150*'jūsų prielaidos (1)'!$D$18</f>
        <v>1563.656265027610</v>
      </c>
      <c r="P150" s="30">
        <f>(F150+H150+P149-K150-L150-O149-N150)*$C$5</f>
        <v>229949.450739354</v>
      </c>
      <c r="Q150" s="30">
        <f>Q149+F150+H150</f>
        <v>50100</v>
      </c>
      <c r="R150" s="30">
        <f>P150-Q150</f>
        <v>179849.450739354</v>
      </c>
      <c r="S150" s="30">
        <v>0</v>
      </c>
      <c r="T150" s="31">
        <v>0</v>
      </c>
      <c r="U150" s="153">
        <f>R150*0.15</f>
        <v>26977.4176109031</v>
      </c>
      <c r="V150" s="31">
        <v>0</v>
      </c>
      <c r="W150" s="31">
        <f>V150+W149</f>
        <v>0</v>
      </c>
      <c r="X150" s="30">
        <f>P150-S150-W150</f>
        <v>229949.450739354</v>
      </c>
      <c r="Y150" s="33">
        <f>P150</f>
        <v>229949.450739354</v>
      </c>
      <c r="Z150" s="120"/>
    </row>
    <row r="151" ht="13.65" customHeight="1">
      <c r="A151" s="114"/>
      <c r="B151" s="121"/>
      <c r="C151" s="121"/>
      <c r="D151" s="121"/>
      <c r="E151" s="130">
        <v>29</v>
      </c>
      <c r="F151" s="131">
        <f>'jūsų prielaidos (1)'!$D$3</f>
        <v>1500</v>
      </c>
      <c r="G151" s="150"/>
      <c r="H151" s="134">
        <f>MIN(I151:J151)</f>
        <v>300</v>
      </c>
      <c r="I151" s="151">
        <f>F151*0.2-'jūsų prielaidos (1)'!$D$71</f>
        <v>300</v>
      </c>
      <c r="J151" s="134">
        <f>300-'jūsų prielaidos (1)'!$D$71</f>
        <v>300</v>
      </c>
      <c r="K151" s="132"/>
      <c r="L151" s="150"/>
      <c r="M151" s="135"/>
      <c r="N151" s="135"/>
      <c r="O151" s="136">
        <f>P151*'jūsų prielaidos (1)'!$D$18</f>
        <v>1721.789742667960</v>
      </c>
      <c r="P151" s="30">
        <f>(F151+H151+P150-K151-L151-O150-N151)*$C$5</f>
        <v>253204.373921759</v>
      </c>
      <c r="Q151" s="30">
        <f>Q150+F151+H151</f>
        <v>51900</v>
      </c>
      <c r="R151" s="30">
        <f>P151-Q151</f>
        <v>201304.373921759</v>
      </c>
      <c r="S151" s="30">
        <v>0</v>
      </c>
      <c r="T151" s="31">
        <v>0</v>
      </c>
      <c r="U151" s="153">
        <f>R151*0.15</f>
        <v>30195.6560882638</v>
      </c>
      <c r="V151" s="31">
        <v>0</v>
      </c>
      <c r="W151" s="31">
        <f>V151+W150</f>
        <v>0</v>
      </c>
      <c r="X151" s="30">
        <f>P151-S151-W151</f>
        <v>253204.373921759</v>
      </c>
      <c r="Y151" s="33">
        <f>P151</f>
        <v>253204.373921759</v>
      </c>
      <c r="Z151" s="120"/>
    </row>
    <row r="152" ht="13.65" customHeight="1">
      <c r="A152" s="114"/>
      <c r="B152" s="139"/>
      <c r="C152" s="139"/>
      <c r="D152" s="139"/>
      <c r="E152" s="140">
        <v>30</v>
      </c>
      <c r="F152" s="141">
        <f>'jūsų prielaidos (1)'!$D$3</f>
        <v>1500</v>
      </c>
      <c r="G152" s="150"/>
      <c r="H152" s="142">
        <f>MIN(I152:J152)</f>
        <v>300</v>
      </c>
      <c r="I152" s="151">
        <f>F152*0.2-'jūsų prielaidos (1)'!$D$71</f>
        <v>300</v>
      </c>
      <c r="J152" s="142">
        <f>300-'jūsų prielaidos (1)'!$D$71</f>
        <v>300</v>
      </c>
      <c r="K152" s="132"/>
      <c r="L152" s="150"/>
      <c r="M152" s="135"/>
      <c r="N152" s="135"/>
      <c r="O152" s="143">
        <f>P152*'jūsų prielaidos (1)'!$D$18</f>
        <v>1894.5537296596</v>
      </c>
      <c r="P152" s="144">
        <f>(F152+H152+P151-K152-L152-O151-N152)*$C$5</f>
        <v>278610.842597</v>
      </c>
      <c r="Q152" s="144">
        <f>Q151+F152+H152</f>
        <v>53700</v>
      </c>
      <c r="R152" s="144">
        <f>P152-Q152</f>
        <v>224910.842597</v>
      </c>
      <c r="S152" s="144">
        <v>0</v>
      </c>
      <c r="T152" s="35">
        <v>0</v>
      </c>
      <c r="U152" s="157">
        <f>R152*0.15</f>
        <v>33736.62638955</v>
      </c>
      <c r="V152" s="35">
        <v>0</v>
      </c>
      <c r="W152" s="35">
        <f>V152+W151</f>
        <v>0</v>
      </c>
      <c r="X152" s="144">
        <f>P152-S152-W152</f>
        <v>278610.842597</v>
      </c>
      <c r="Y152" s="145">
        <f>P152</f>
        <v>278610.842597</v>
      </c>
      <c r="Z152" s="120"/>
    </row>
    <row r="153" ht="13.65" customHeight="1">
      <c r="A153" s="109"/>
      <c r="B153" s="60"/>
      <c r="C153" s="60"/>
      <c r="D153" s="60"/>
      <c r="E153" s="112"/>
      <c r="F153" s="60"/>
      <c r="G153" s="60"/>
      <c r="H153" s="60"/>
      <c r="I153" s="60"/>
      <c r="J153" s="60"/>
      <c r="K153" s="60"/>
      <c r="L153" s="60"/>
      <c r="M153" s="60"/>
      <c r="N153" s="60"/>
      <c r="O153" s="60"/>
      <c r="P153" s="60"/>
      <c r="Q153" s="60"/>
      <c r="R153" s="60"/>
      <c r="S153" s="60"/>
      <c r="T153" s="60"/>
      <c r="U153" s="60"/>
      <c r="V153" s="60"/>
      <c r="W153" s="60"/>
      <c r="X153" s="60"/>
      <c r="Y153" s="60"/>
      <c r="Z153" s="113"/>
    </row>
    <row r="154" ht="13.65" customHeight="1">
      <c r="A154" s="103"/>
      <c r="B154" s="103"/>
      <c r="C154" s="103"/>
      <c r="D154" s="103"/>
      <c r="E154" s="148"/>
      <c r="F154" s="103"/>
      <c r="G154" s="103"/>
      <c r="H154" s="103"/>
      <c r="I154" s="103"/>
      <c r="J154" s="103"/>
      <c r="K154" s="103"/>
      <c r="L154" s="103"/>
      <c r="M154" s="103"/>
      <c r="N154" s="103"/>
      <c r="O154" s="103"/>
      <c r="P154" s="103"/>
      <c r="Q154" s="103"/>
      <c r="R154" s="103"/>
      <c r="S154" s="103"/>
      <c r="T154" s="103"/>
      <c r="U154" s="103"/>
      <c r="V154" s="103"/>
      <c r="W154" s="103"/>
      <c r="X154" s="103"/>
      <c r="Y154" s="103"/>
      <c r="Z154" s="103"/>
    </row>
    <row r="155" ht="13.65" customHeight="1">
      <c r="A155" s="109"/>
      <c r="B155" s="60"/>
      <c r="C155" s="60"/>
      <c r="D155" s="60"/>
      <c r="E155" s="112"/>
      <c r="F155" s="60"/>
      <c r="G155" s="60"/>
      <c r="H155" s="60"/>
      <c r="I155" s="60"/>
      <c r="J155" s="60"/>
      <c r="K155" s="60"/>
      <c r="L155" s="60"/>
      <c r="M155" s="60"/>
      <c r="N155" s="60"/>
      <c r="O155" s="60"/>
      <c r="P155" s="60"/>
      <c r="Q155" s="60"/>
      <c r="R155" s="60"/>
      <c r="S155" s="60"/>
      <c r="T155" s="60"/>
      <c r="U155" s="60"/>
      <c r="V155" s="60"/>
      <c r="W155" s="60"/>
      <c r="X155" s="60"/>
      <c r="Y155" s="60"/>
      <c r="Z155" s="113"/>
    </row>
    <row r="156" ht="13.65" customHeight="1">
      <c r="A156" s="114"/>
      <c r="B156" s="115"/>
      <c r="C156" s="115"/>
      <c r="D156" s="115"/>
      <c r="E156" t="s" s="158">
        <v>23</v>
      </c>
      <c r="F156" s="117"/>
      <c r="G156" s="118"/>
      <c r="H156" s="118"/>
      <c r="I156" s="118"/>
      <c r="J156" s="118"/>
      <c r="K156" s="118"/>
      <c r="L156" s="118"/>
      <c r="M156" s="118"/>
      <c r="N156" s="118"/>
      <c r="O156" s="118"/>
      <c r="P156" s="118"/>
      <c r="Q156" s="118"/>
      <c r="R156" s="118"/>
      <c r="S156" s="118"/>
      <c r="T156" s="118"/>
      <c r="U156" s="118"/>
      <c r="V156" s="118"/>
      <c r="W156" s="118"/>
      <c r="X156" s="118"/>
      <c r="Y156" s="119"/>
      <c r="Z156" s="120"/>
    </row>
    <row r="157" ht="13.65" customHeight="1">
      <c r="A157" s="114"/>
      <c r="B157" s="121"/>
      <c r="C157" s="121"/>
      <c r="D157" s="121"/>
      <c r="E157" s="122"/>
      <c r="F157" s="27"/>
      <c r="G157" s="27"/>
      <c r="H157" s="27"/>
      <c r="I157" s="27"/>
      <c r="J157" s="27"/>
      <c r="K157" s="27"/>
      <c r="L157" s="27"/>
      <c r="M157" s="27"/>
      <c r="N157" s="27"/>
      <c r="O157" s="27"/>
      <c r="P157" s="27"/>
      <c r="Q157" s="27"/>
      <c r="R157" s="27"/>
      <c r="S157" s="27"/>
      <c r="T157" s="27"/>
      <c r="U157" s="27"/>
      <c r="V157" s="27"/>
      <c r="W157" s="27"/>
      <c r="X157" s="27"/>
      <c r="Y157" s="123"/>
      <c r="Z157" s="120"/>
    </row>
    <row r="158" ht="24.65" customHeight="1">
      <c r="A158" s="114"/>
      <c r="B158" s="124"/>
      <c r="C158" s="124"/>
      <c r="D158" s="124"/>
      <c r="E158" t="s" s="125">
        <v>64</v>
      </c>
      <c r="F158" t="s" s="126">
        <v>65</v>
      </c>
      <c r="G158" t="s" s="127">
        <v>66</v>
      </c>
      <c r="H158" t="s" s="126">
        <v>67</v>
      </c>
      <c r="I158" s="101"/>
      <c r="J158" s="128"/>
      <c r="K158" t="s" s="127">
        <v>68</v>
      </c>
      <c r="L158" t="s" s="127">
        <v>69</v>
      </c>
      <c r="M158" t="s" s="126">
        <v>70</v>
      </c>
      <c r="N158" t="s" s="127">
        <v>71</v>
      </c>
      <c r="O158" t="s" s="126">
        <v>72</v>
      </c>
      <c r="P158" t="s" s="126">
        <v>73</v>
      </c>
      <c r="Q158" t="s" s="126">
        <v>74</v>
      </c>
      <c r="R158" t="s" s="126">
        <v>75</v>
      </c>
      <c r="S158" t="s" s="126">
        <v>76</v>
      </c>
      <c r="T158" s="128"/>
      <c r="U158" s="128"/>
      <c r="V158" t="s" s="126">
        <v>77</v>
      </c>
      <c r="W158" t="s" s="126">
        <v>78</v>
      </c>
      <c r="X158" t="s" s="126">
        <v>79</v>
      </c>
      <c r="Y158" t="s" s="149">
        <v>82</v>
      </c>
      <c r="Z158" s="120"/>
    </row>
    <row r="159" ht="13.65" customHeight="1">
      <c r="A159" s="114"/>
      <c r="B159" s="121"/>
      <c r="C159" s="121"/>
      <c r="D159" s="121"/>
      <c r="E159" s="130">
        <v>1</v>
      </c>
      <c r="F159" s="131">
        <f>'jūsų prielaidos (1)'!$D$3</f>
        <v>1500</v>
      </c>
      <c r="G159" s="150"/>
      <c r="H159" s="134">
        <v>0</v>
      </c>
      <c r="I159" s="151">
        <v>0</v>
      </c>
      <c r="J159" s="134">
        <v>0</v>
      </c>
      <c r="K159" s="132"/>
      <c r="L159" s="150"/>
      <c r="M159" s="159">
        <f>'jūsų prielaidos (1)'!D59</f>
        <v>200</v>
      </c>
      <c r="N159" s="135"/>
      <c r="O159" s="136">
        <f>P159*'jūsų prielaidos (1)'!$D$19</f>
        <v>17.875</v>
      </c>
      <c r="P159" s="30">
        <f>(F159+H159-K159-L159-N159-M159)*$C$7</f>
        <v>1430</v>
      </c>
      <c r="Q159" s="30">
        <f>F159+H159</f>
        <v>1500</v>
      </c>
      <c r="R159" s="30">
        <f>P159-Q159</f>
        <v>-70</v>
      </c>
      <c r="S159" s="30">
        <f>MAX(T159:U159)</f>
        <v>0</v>
      </c>
      <c r="T159" s="31">
        <v>0</v>
      </c>
      <c r="U159" s="153">
        <f>R159*0.15</f>
        <v>-10.5</v>
      </c>
      <c r="V159" s="31">
        <f>H159</f>
        <v>0</v>
      </c>
      <c r="W159" s="31">
        <v>0</v>
      </c>
      <c r="X159" s="33">
        <f>P159-S159-V159</f>
        <v>1430</v>
      </c>
      <c r="Y159" s="154"/>
      <c r="Z159" s="120"/>
    </row>
    <row r="160" ht="13.65" customHeight="1">
      <c r="A160" s="114"/>
      <c r="B160" s="121"/>
      <c r="C160" s="121"/>
      <c r="D160" s="121"/>
      <c r="E160" s="130">
        <v>2</v>
      </c>
      <c r="F160" s="131">
        <f>'jūsų prielaidos (1)'!$D$3</f>
        <v>1500</v>
      </c>
      <c r="G160" s="150"/>
      <c r="H160" s="134">
        <f>MIN(I160:J160)</f>
        <v>300</v>
      </c>
      <c r="I160" s="151">
        <f>F160*0.2-'jūsų prielaidos (1)'!$D$71</f>
        <v>300</v>
      </c>
      <c r="J160" s="134">
        <f>300-'jūsų prielaidos (1)'!$D$71</f>
        <v>300</v>
      </c>
      <c r="K160" s="132"/>
      <c r="L160" s="150"/>
      <c r="M160" s="135"/>
      <c r="N160" s="135"/>
      <c r="O160" s="136">
        <f>P160*'jūsų prielaidos (1)'!$D$19</f>
        <v>44.16671875</v>
      </c>
      <c r="P160" s="30">
        <f>(F160+H160+P159-K160-L160-O159-N160)*$C$7</f>
        <v>3533.3375</v>
      </c>
      <c r="Q160" s="30">
        <f>Q159+F160+H160</f>
        <v>3300</v>
      </c>
      <c r="R160" s="30">
        <f>P160-Q160</f>
        <v>233.3375</v>
      </c>
      <c r="S160" s="30">
        <f>MAX(T160:U160)</f>
        <v>35.000625</v>
      </c>
      <c r="T160" s="31">
        <v>0</v>
      </c>
      <c r="U160" s="153">
        <f>R160*0.15</f>
        <v>35.000625</v>
      </c>
      <c r="V160" s="31">
        <f>H160</f>
        <v>300</v>
      </c>
      <c r="W160" s="31">
        <f>V160+W159</f>
        <v>300</v>
      </c>
      <c r="X160" s="33">
        <f>P160-S160-W160</f>
        <v>3198.336875</v>
      </c>
      <c r="Y160" s="154"/>
      <c r="Z160" s="120"/>
    </row>
    <row r="161" ht="13.65" customHeight="1">
      <c r="A161" s="114"/>
      <c r="B161" s="121"/>
      <c r="C161" s="121"/>
      <c r="D161" s="121"/>
      <c r="E161" s="130">
        <v>3</v>
      </c>
      <c r="F161" s="131">
        <f>'jūsų prielaidos (1)'!$D$3</f>
        <v>1500</v>
      </c>
      <c r="G161" s="150"/>
      <c r="H161" s="134">
        <f>MIN(I161:J161)</f>
        <v>300</v>
      </c>
      <c r="I161" s="151">
        <f>F161*0.2-'jūsų prielaidos (1)'!$D$71</f>
        <v>300</v>
      </c>
      <c r="J161" s="134">
        <f>300-'jūsų prielaidos (1)'!$D$71</f>
        <v>300</v>
      </c>
      <c r="K161" s="132"/>
      <c r="L161" s="150"/>
      <c r="M161" s="135"/>
      <c r="N161" s="135"/>
      <c r="O161" s="136">
        <f>P161*'jūsų prielaidos (1)'!$D$19</f>
        <v>72.7260982421875</v>
      </c>
      <c r="P161" s="30">
        <f>(F161+H161+P160-K161-L161-O160-N161)*$C$7</f>
        <v>5818.087859375</v>
      </c>
      <c r="Q161" s="30">
        <f>Q160+F161+H161</f>
        <v>5100</v>
      </c>
      <c r="R161" s="30">
        <f>P161-Q161</f>
        <v>718.087859375</v>
      </c>
      <c r="S161" s="30">
        <f>MAX(T161:U161)</f>
        <v>107.713178906250</v>
      </c>
      <c r="T161" s="31">
        <v>0</v>
      </c>
      <c r="U161" s="153">
        <f>R161*0.15</f>
        <v>107.713178906250</v>
      </c>
      <c r="V161" s="31">
        <f>H161</f>
        <v>300</v>
      </c>
      <c r="W161" s="31">
        <f>V161+W160</f>
        <v>600</v>
      </c>
      <c r="X161" s="33">
        <f>P161-S161-W161</f>
        <v>5110.374680468750</v>
      </c>
      <c r="Y161" s="154"/>
      <c r="Z161" s="120"/>
    </row>
    <row r="162" ht="13.65" customHeight="1">
      <c r="A162" s="114"/>
      <c r="B162" s="121"/>
      <c r="C162" s="121"/>
      <c r="D162" s="121"/>
      <c r="E162" s="130">
        <v>4</v>
      </c>
      <c r="F162" s="131">
        <f>'jūsų prielaidos (1)'!$D$3</f>
        <v>1500</v>
      </c>
      <c r="G162" s="150"/>
      <c r="H162" s="134">
        <f>MIN(I162:J162)</f>
        <v>300</v>
      </c>
      <c r="I162" s="151">
        <f>F162*0.2-'jūsų prielaidos (1)'!$D$71</f>
        <v>300</v>
      </c>
      <c r="J162" s="134">
        <f>300-'jūsų prielaidos (1)'!$D$71</f>
        <v>300</v>
      </c>
      <c r="K162" s="132"/>
      <c r="L162" s="150"/>
      <c r="M162" s="135"/>
      <c r="N162" s="135"/>
      <c r="O162" s="136">
        <f>P162*'jūsų prielaidos (1)'!$D$19</f>
        <v>103.748724215576</v>
      </c>
      <c r="P162" s="30">
        <f>(F162+H162+P161-K162-L162-O161-N162)*$C$7</f>
        <v>8299.897937246091</v>
      </c>
      <c r="Q162" s="30">
        <f>Q161+F162+H162</f>
        <v>6900</v>
      </c>
      <c r="R162" s="30">
        <f>P162-Q162</f>
        <v>1399.897937246090</v>
      </c>
      <c r="S162" s="30">
        <f>MAX(T162:U162)</f>
        <v>209.984690586913</v>
      </c>
      <c r="T162" s="31">
        <v>0</v>
      </c>
      <c r="U162" s="153">
        <f>R162*0.15</f>
        <v>209.984690586913</v>
      </c>
      <c r="V162" s="31">
        <f>H162</f>
        <v>300</v>
      </c>
      <c r="W162" s="31">
        <f>V162+W161</f>
        <v>900</v>
      </c>
      <c r="X162" s="33">
        <f>P162-S162-W162</f>
        <v>7189.913246659180</v>
      </c>
      <c r="Y162" s="154"/>
      <c r="Z162" s="120"/>
    </row>
    <row r="163" ht="13.65" customHeight="1">
      <c r="A163" s="114"/>
      <c r="B163" s="121"/>
      <c r="C163" s="121"/>
      <c r="D163" s="121"/>
      <c r="E163" s="130">
        <v>5</v>
      </c>
      <c r="F163" s="131">
        <f>'jūsų prielaidos (1)'!$D$3</f>
        <v>1500</v>
      </c>
      <c r="G163" s="150"/>
      <c r="H163" s="134">
        <f>MIN(I163:J163)</f>
        <v>300</v>
      </c>
      <c r="I163" s="151">
        <f>F163*0.2-'jūsų prielaidos (1)'!$D$71</f>
        <v>300</v>
      </c>
      <c r="J163" s="134">
        <f>300-'jūsų prielaidos (1)'!$D$71</f>
        <v>300</v>
      </c>
      <c r="K163" s="132"/>
      <c r="L163" s="150"/>
      <c r="M163" s="135"/>
      <c r="N163" s="135"/>
      <c r="O163" s="136">
        <f>P163*'jūsų prielaidos (1)'!$D$19</f>
        <v>137.447051679170</v>
      </c>
      <c r="P163" s="30">
        <f>(F163+H163+P162-K163-L163-O162-N163)*$C$7</f>
        <v>10995.7641343336</v>
      </c>
      <c r="Q163" s="30">
        <f>Q162+F163+H163</f>
        <v>8700</v>
      </c>
      <c r="R163" s="30">
        <f>P163-Q163</f>
        <v>2295.7641343336</v>
      </c>
      <c r="S163" s="30">
        <f>MAX(T163:U163)</f>
        <v>344.364620150040</v>
      </c>
      <c r="T163" s="31">
        <v>0</v>
      </c>
      <c r="U163" s="153">
        <f>R163*0.15</f>
        <v>344.364620150040</v>
      </c>
      <c r="V163" s="31">
        <f>H163</f>
        <v>300</v>
      </c>
      <c r="W163" s="31">
        <f>V163+W162</f>
        <v>1200</v>
      </c>
      <c r="X163" s="33">
        <f>P163-S163-W163</f>
        <v>9451.399514183560</v>
      </c>
      <c r="Y163" s="154"/>
      <c r="Z163" s="120"/>
    </row>
    <row r="164" ht="13.65" customHeight="1">
      <c r="A164" s="114"/>
      <c r="B164" s="121"/>
      <c r="C164" s="121"/>
      <c r="D164" s="121"/>
      <c r="E164" s="130">
        <v>6</v>
      </c>
      <c r="F164" s="131">
        <f>'jūsų prielaidos (1)'!$D$3</f>
        <v>1500</v>
      </c>
      <c r="G164" s="150"/>
      <c r="H164" s="134">
        <f>MIN(I164:J164)</f>
        <v>300</v>
      </c>
      <c r="I164" s="151">
        <f>F164*0.2-'jūsų prielaidos (1)'!$D$71</f>
        <v>300</v>
      </c>
      <c r="J164" s="134">
        <f>300-'jūsų prielaidos (1)'!$D$71</f>
        <v>300</v>
      </c>
      <c r="K164" s="132"/>
      <c r="L164" s="150"/>
      <c r="M164" s="135"/>
      <c r="N164" s="135"/>
      <c r="O164" s="136">
        <f>P164*'jūsų prielaidos (1)'!$D$19</f>
        <v>174.051859886499</v>
      </c>
      <c r="P164" s="30">
        <f>(F164+H164+P163-K164-L164-O163-N164)*$C$7</f>
        <v>13924.1487909199</v>
      </c>
      <c r="Q164" s="30">
        <f>Q163+F164+H164</f>
        <v>10500</v>
      </c>
      <c r="R164" s="30">
        <f>P164-Q164</f>
        <v>3424.1487909199</v>
      </c>
      <c r="S164" s="30">
        <v>0</v>
      </c>
      <c r="T164" s="31">
        <v>0</v>
      </c>
      <c r="U164" s="153">
        <f>R164*0.15</f>
        <v>513.622318637985</v>
      </c>
      <c r="V164" s="31">
        <v>0</v>
      </c>
      <c r="W164" s="31">
        <v>0</v>
      </c>
      <c r="X164" s="30">
        <f>P164-S164-W164</f>
        <v>13924.1487909199</v>
      </c>
      <c r="Y164" s="155">
        <f>P164</f>
        <v>13924.1487909199</v>
      </c>
      <c r="Z164" s="120"/>
    </row>
    <row r="165" ht="13.65" customHeight="1">
      <c r="A165" s="114"/>
      <c r="B165" s="121"/>
      <c r="C165" s="121"/>
      <c r="D165" s="121"/>
      <c r="E165" s="130">
        <v>7</v>
      </c>
      <c r="F165" s="131">
        <f>'jūsų prielaidos (1)'!$D$3</f>
        <v>1500</v>
      </c>
      <c r="G165" s="150"/>
      <c r="H165" s="134">
        <f>MIN(I165:J165)</f>
        <v>300</v>
      </c>
      <c r="I165" s="151">
        <f>F165*0.2-'jūsų prielaidos (1)'!$D$71</f>
        <v>300</v>
      </c>
      <c r="J165" s="134">
        <f>300-'jūsų prielaidos (1)'!$D$71</f>
        <v>300</v>
      </c>
      <c r="K165" s="132"/>
      <c r="L165" s="150"/>
      <c r="M165" s="135"/>
      <c r="N165" s="135"/>
      <c r="O165" s="136">
        <f>P165*'jūsų prielaidos (1)'!$D$19</f>
        <v>213.813832801709</v>
      </c>
      <c r="P165" s="30">
        <f>(F165+H165+P164-K165-L165-O164-N165)*$C$7</f>
        <v>17105.1066241367</v>
      </c>
      <c r="Q165" s="30">
        <f>Q164+F165+H165</f>
        <v>12300</v>
      </c>
      <c r="R165" s="30">
        <f>P165-Q165</f>
        <v>4805.1066241367</v>
      </c>
      <c r="S165" s="30">
        <v>0</v>
      </c>
      <c r="T165" s="31">
        <v>0</v>
      </c>
      <c r="U165" s="153">
        <f>R165*0.15</f>
        <v>720.765993620505</v>
      </c>
      <c r="V165" s="31">
        <v>0</v>
      </c>
      <c r="W165" s="31">
        <f>V165+W164</f>
        <v>0</v>
      </c>
      <c r="X165" s="30">
        <f>P165-S165-W165</f>
        <v>17105.1066241367</v>
      </c>
      <c r="Y165" s="33">
        <f>P165</f>
        <v>17105.1066241367</v>
      </c>
      <c r="Z165" s="120"/>
    </row>
    <row r="166" ht="13.65" customHeight="1">
      <c r="A166" s="114"/>
      <c r="B166" s="121"/>
      <c r="C166" s="121"/>
      <c r="D166" s="121"/>
      <c r="E166" s="130">
        <v>8</v>
      </c>
      <c r="F166" s="131">
        <f>'jūsų prielaidos (1)'!$D$3</f>
        <v>1500</v>
      </c>
      <c r="G166" s="150"/>
      <c r="H166" s="134">
        <f>MIN(I166:J166)</f>
        <v>300</v>
      </c>
      <c r="I166" s="151">
        <f>F166*0.2-'jūsų prielaidos (1)'!$D$71</f>
        <v>300</v>
      </c>
      <c r="J166" s="134">
        <f>300-'jūsų prielaidos (1)'!$D$71</f>
        <v>300</v>
      </c>
      <c r="K166" s="132"/>
      <c r="L166" s="150"/>
      <c r="M166" s="135"/>
      <c r="N166" s="135"/>
      <c r="O166" s="136">
        <f>P166*'jūsų prielaidos (1)'!$D$19</f>
        <v>257.005275880856</v>
      </c>
      <c r="P166" s="30">
        <f>(F166+H166+P165-K166-L166-O165-N166)*$C$7</f>
        <v>20560.4220704685</v>
      </c>
      <c r="Q166" s="30">
        <f>Q165+F166+H166</f>
        <v>14100</v>
      </c>
      <c r="R166" s="30">
        <f>P166-Q166</f>
        <v>6460.4220704685</v>
      </c>
      <c r="S166" s="30">
        <v>0</v>
      </c>
      <c r="T166" s="31">
        <v>0</v>
      </c>
      <c r="U166" s="153">
        <f>R166*0.15</f>
        <v>969.063310570275</v>
      </c>
      <c r="V166" s="31">
        <v>0</v>
      </c>
      <c r="W166" s="31">
        <f>V166+W165</f>
        <v>0</v>
      </c>
      <c r="X166" s="30">
        <f>P166-S166-W166</f>
        <v>20560.4220704685</v>
      </c>
      <c r="Y166" s="33">
        <f>P166</f>
        <v>20560.4220704685</v>
      </c>
      <c r="Z166" s="120"/>
    </row>
    <row r="167" ht="13.65" customHeight="1">
      <c r="A167" s="114"/>
      <c r="B167" s="121"/>
      <c r="C167" s="121"/>
      <c r="D167" s="121"/>
      <c r="E167" s="130">
        <v>9</v>
      </c>
      <c r="F167" s="131">
        <f>'jūsų prielaidos (1)'!$D$3</f>
        <v>1500</v>
      </c>
      <c r="G167" s="150"/>
      <c r="H167" s="134">
        <f>MIN(I167:J167)</f>
        <v>300</v>
      </c>
      <c r="I167" s="151">
        <f>F167*0.2-'jūsų prielaidos (1)'!$D$71</f>
        <v>300</v>
      </c>
      <c r="J167" s="134">
        <f>300-'jūsų prielaidos (1)'!$D$71</f>
        <v>300</v>
      </c>
      <c r="K167" s="132"/>
      <c r="L167" s="150"/>
      <c r="M167" s="135"/>
      <c r="N167" s="135"/>
      <c r="O167" s="136">
        <f>P167*'jūsų prielaidos (1)'!$D$19</f>
        <v>303.921980925580</v>
      </c>
      <c r="P167" s="30">
        <f>(F167+H167+P166-K167-L167-O166-N167)*$C$7</f>
        <v>24313.7584740464</v>
      </c>
      <c r="Q167" s="30">
        <f>Q166+F167+H167</f>
        <v>15900</v>
      </c>
      <c r="R167" s="30">
        <f>P167-Q167</f>
        <v>8413.758474046401</v>
      </c>
      <c r="S167" s="30">
        <v>0</v>
      </c>
      <c r="T167" s="31">
        <v>0</v>
      </c>
      <c r="U167" s="153">
        <f>R167*0.15</f>
        <v>1262.063771106960</v>
      </c>
      <c r="V167" s="31">
        <v>0</v>
      </c>
      <c r="W167" s="31">
        <f>V167+W166</f>
        <v>0</v>
      </c>
      <c r="X167" s="30">
        <f>P167-S167-W167</f>
        <v>24313.7584740464</v>
      </c>
      <c r="Y167" s="33">
        <f>P167</f>
        <v>24313.7584740464</v>
      </c>
      <c r="Z167" s="120"/>
    </row>
    <row r="168" ht="13.65" customHeight="1">
      <c r="A168" s="114"/>
      <c r="B168" s="121"/>
      <c r="C168" s="121"/>
      <c r="D168" s="121"/>
      <c r="E168" s="130">
        <v>10</v>
      </c>
      <c r="F168" s="131">
        <f>'jūsų prielaidos (1)'!$D$3</f>
        <v>1500</v>
      </c>
      <c r="G168" s="150"/>
      <c r="H168" s="134">
        <f>MIN(I168:J168)</f>
        <v>300</v>
      </c>
      <c r="I168" s="151">
        <f>F168*0.2-'jūsų prielaidos (1)'!$D$71</f>
        <v>300</v>
      </c>
      <c r="J168" s="134">
        <f>300-'jūsų prielaidos (1)'!$D$71</f>
        <v>300</v>
      </c>
      <c r="K168" s="132"/>
      <c r="L168" s="150"/>
      <c r="M168" s="135"/>
      <c r="N168" s="135"/>
      <c r="O168" s="136">
        <f>P168*'jūsų prielaidos (1)'!$D$19</f>
        <v>354.885251780411</v>
      </c>
      <c r="P168" s="30">
        <f>(F168+H168+P167-K168-L168-O167-N168)*$C$7</f>
        <v>28390.8201424329</v>
      </c>
      <c r="Q168" s="30">
        <f>Q167+F168+H168</f>
        <v>17700</v>
      </c>
      <c r="R168" s="30">
        <f>P168-Q168</f>
        <v>10690.8201424329</v>
      </c>
      <c r="S168" s="30">
        <v>0</v>
      </c>
      <c r="T168" s="31">
        <v>0</v>
      </c>
      <c r="U168" s="153">
        <f>R168*0.15</f>
        <v>1603.623021364930</v>
      </c>
      <c r="V168" s="31">
        <v>0</v>
      </c>
      <c r="W168" s="31">
        <f>V168+W167</f>
        <v>0</v>
      </c>
      <c r="X168" s="30">
        <f>P168-S168-W168</f>
        <v>28390.8201424329</v>
      </c>
      <c r="Y168" s="33">
        <f>P168</f>
        <v>28390.8201424329</v>
      </c>
      <c r="Z168" s="120"/>
    </row>
    <row r="169" ht="13.65" customHeight="1">
      <c r="A169" s="114"/>
      <c r="B169" s="121"/>
      <c r="C169" s="121"/>
      <c r="D169" s="121"/>
      <c r="E169" s="130">
        <v>11</v>
      </c>
      <c r="F169" s="131">
        <f>'jūsų prielaidos (1)'!$D$3</f>
        <v>1500</v>
      </c>
      <c r="G169" s="150"/>
      <c r="H169" s="134">
        <f>MIN(I169:J169)</f>
        <v>300</v>
      </c>
      <c r="I169" s="151">
        <f>F169*0.2-'jūsų prielaidos (1)'!$D$71</f>
        <v>300</v>
      </c>
      <c r="J169" s="134">
        <f>300-'jūsų prielaidos (1)'!$D$71</f>
        <v>300</v>
      </c>
      <c r="K169" s="132"/>
      <c r="L169" s="150"/>
      <c r="M169" s="135"/>
      <c r="N169" s="135"/>
      <c r="O169" s="136">
        <f>P169*'jūsų prielaidos (1)'!$D$19</f>
        <v>410.244104746471</v>
      </c>
      <c r="P169" s="30">
        <f>(F169+H169+P168-K169-L169-O168-N169)*$C$7</f>
        <v>32819.5283797177</v>
      </c>
      <c r="Q169" s="30">
        <f>Q168+F169+H169</f>
        <v>19500</v>
      </c>
      <c r="R169" s="30">
        <f>P169-Q169</f>
        <v>13319.5283797177</v>
      </c>
      <c r="S169" s="30">
        <v>0</v>
      </c>
      <c r="T169" s="31">
        <v>0</v>
      </c>
      <c r="U169" s="153">
        <f>R169*0.15</f>
        <v>1997.929256957650</v>
      </c>
      <c r="V169" s="31">
        <v>0</v>
      </c>
      <c r="W169" s="31">
        <f>V169+W168</f>
        <v>0</v>
      </c>
      <c r="X169" s="30">
        <f>P169-S169-W169</f>
        <v>32819.5283797177</v>
      </c>
      <c r="Y169" s="33">
        <f>P169</f>
        <v>32819.5283797177</v>
      </c>
      <c r="Z169" s="120"/>
    </row>
    <row r="170" ht="13.65" customHeight="1">
      <c r="A170" s="114"/>
      <c r="B170" s="121"/>
      <c r="C170" s="121"/>
      <c r="D170" s="121"/>
      <c r="E170" s="130">
        <v>12</v>
      </c>
      <c r="F170" s="131">
        <f>'jūsų prielaidos (1)'!$D$3</f>
        <v>1500</v>
      </c>
      <c r="G170" s="150"/>
      <c r="H170" s="134">
        <f>MIN(I170:J170)</f>
        <v>300</v>
      </c>
      <c r="I170" s="151">
        <f>F170*0.2-'jūsų prielaidos (1)'!$D$71</f>
        <v>300</v>
      </c>
      <c r="J170" s="134">
        <f>300-'jūsų prielaidos (1)'!$D$71</f>
        <v>300</v>
      </c>
      <c r="K170" s="132"/>
      <c r="L170" s="150"/>
      <c r="M170" s="135"/>
      <c r="N170" s="135"/>
      <c r="O170" s="136">
        <f>P170*'jūsų prielaidos (1)'!$D$19</f>
        <v>470.377658780855</v>
      </c>
      <c r="P170" s="30">
        <f>(F170+H170+P169-K170-L170-O169-N170)*$C$7</f>
        <v>37630.2127024684</v>
      </c>
      <c r="Q170" s="30">
        <f>Q169+F170+H170</f>
        <v>21300</v>
      </c>
      <c r="R170" s="30">
        <f>P170-Q170</f>
        <v>16330.2127024684</v>
      </c>
      <c r="S170" s="30">
        <v>0</v>
      </c>
      <c r="T170" s="31">
        <v>0</v>
      </c>
      <c r="U170" s="153">
        <f>R170*0.15</f>
        <v>2449.531905370260</v>
      </c>
      <c r="V170" s="31">
        <v>0</v>
      </c>
      <c r="W170" s="31">
        <f>V170+W169</f>
        <v>0</v>
      </c>
      <c r="X170" s="30">
        <f>P170-S170-W170</f>
        <v>37630.2127024684</v>
      </c>
      <c r="Y170" s="33">
        <f>P170</f>
        <v>37630.2127024684</v>
      </c>
      <c r="Z170" s="120"/>
    </row>
    <row r="171" ht="13.65" customHeight="1">
      <c r="A171" s="114"/>
      <c r="B171" s="121"/>
      <c r="C171" s="121"/>
      <c r="D171" s="121"/>
      <c r="E171" s="130">
        <v>13</v>
      </c>
      <c r="F171" s="131">
        <f>'jūsų prielaidos (1)'!$D$3</f>
        <v>1500</v>
      </c>
      <c r="G171" s="150"/>
      <c r="H171" s="134">
        <f>MIN(I171:J171)</f>
        <v>300</v>
      </c>
      <c r="I171" s="151">
        <f>F171*0.2-'jūsų prielaidos (1)'!$D$71</f>
        <v>300</v>
      </c>
      <c r="J171" s="134">
        <f>300-'jūsų prielaidos (1)'!$D$71</f>
        <v>300</v>
      </c>
      <c r="K171" s="132"/>
      <c r="L171" s="150"/>
      <c r="M171" s="135"/>
      <c r="N171" s="135"/>
      <c r="O171" s="136">
        <f>P171*'jūsų prielaidos (1)'!$D$19</f>
        <v>535.697731850704</v>
      </c>
      <c r="P171" s="30">
        <f>(F171+H171+P170-K171-L171-O170-N171)*$C$7</f>
        <v>42855.8185480563</v>
      </c>
      <c r="Q171" s="30">
        <f>Q170+F171+H171</f>
        <v>23100</v>
      </c>
      <c r="R171" s="30">
        <f>P171-Q171</f>
        <v>19755.8185480563</v>
      </c>
      <c r="S171" s="30">
        <v>0</v>
      </c>
      <c r="T171" s="31">
        <v>0</v>
      </c>
      <c r="U171" s="153">
        <f>R171*0.15</f>
        <v>2963.372782208440</v>
      </c>
      <c r="V171" s="31">
        <v>0</v>
      </c>
      <c r="W171" s="31">
        <f>V171+W170</f>
        <v>0</v>
      </c>
      <c r="X171" s="30">
        <f>P171-S171-W171</f>
        <v>42855.8185480563</v>
      </c>
      <c r="Y171" s="33">
        <f>P171</f>
        <v>42855.8185480563</v>
      </c>
      <c r="Z171" s="120"/>
    </row>
    <row r="172" ht="13.65" customHeight="1">
      <c r="A172" s="114"/>
      <c r="B172" s="121"/>
      <c r="C172" s="121"/>
      <c r="D172" s="121"/>
      <c r="E172" s="130">
        <v>14</v>
      </c>
      <c r="F172" s="131">
        <f>'jūsų prielaidos (1)'!$D$3</f>
        <v>1500</v>
      </c>
      <c r="G172" s="150"/>
      <c r="H172" s="134">
        <f>MIN(I172:J172)</f>
        <v>300</v>
      </c>
      <c r="I172" s="151">
        <f>F172*0.2-'jūsų prielaidos (1)'!$D$71</f>
        <v>300</v>
      </c>
      <c r="J172" s="134">
        <f>300-'jūsų prielaidos (1)'!$D$71</f>
        <v>300</v>
      </c>
      <c r="K172" s="132"/>
      <c r="L172" s="150"/>
      <c r="M172" s="135"/>
      <c r="N172" s="135"/>
      <c r="O172" s="136">
        <f>P172*'jūsų prielaidos (1)'!$D$19</f>
        <v>606.651661222828</v>
      </c>
      <c r="P172" s="30">
        <f>(F172+H172+P171-K172-L172-O171-N172)*$C$7</f>
        <v>48532.1328978262</v>
      </c>
      <c r="Q172" s="30">
        <f>Q171+F172+H172</f>
        <v>24900</v>
      </c>
      <c r="R172" s="30">
        <f>P172-Q172</f>
        <v>23632.1328978262</v>
      </c>
      <c r="S172" s="30">
        <v>0</v>
      </c>
      <c r="T172" s="31">
        <v>0</v>
      </c>
      <c r="U172" s="153">
        <f>R172*0.15</f>
        <v>3544.819934673930</v>
      </c>
      <c r="V172" s="31">
        <v>0</v>
      </c>
      <c r="W172" s="31">
        <f>V172+W171</f>
        <v>0</v>
      </c>
      <c r="X172" s="30">
        <f>P172-S172-W172</f>
        <v>48532.1328978262</v>
      </c>
      <c r="Y172" s="33">
        <f>P172</f>
        <v>48532.1328978262</v>
      </c>
      <c r="Z172" s="120"/>
    </row>
    <row r="173" ht="13.65" customHeight="1">
      <c r="A173" s="114"/>
      <c r="B173" s="121"/>
      <c r="C173" s="121"/>
      <c r="D173" s="121"/>
      <c r="E173" s="130">
        <v>15</v>
      </c>
      <c r="F173" s="131">
        <f>'jūsų prielaidos (1)'!$D$3</f>
        <v>1500</v>
      </c>
      <c r="G173" s="150"/>
      <c r="H173" s="134">
        <f>MIN(I173:J173)</f>
        <v>300</v>
      </c>
      <c r="I173" s="151">
        <f>F173*0.2-'jūsų prielaidos (1)'!$D$71</f>
        <v>300</v>
      </c>
      <c r="J173" s="134">
        <f>300-'jūsų prielaidos (1)'!$D$71</f>
        <v>300</v>
      </c>
      <c r="K173" s="132"/>
      <c r="L173" s="150"/>
      <c r="M173" s="135"/>
      <c r="N173" s="135"/>
      <c r="O173" s="136">
        <f>P173*'jūsų prielaidos (1)'!$D$19</f>
        <v>683.725367003296</v>
      </c>
      <c r="P173" s="30">
        <f>(F173+H173+P172-K173-L173-O172-N173)*$C$7</f>
        <v>54698.0293602637</v>
      </c>
      <c r="Q173" s="30">
        <f>Q172+F173+H173</f>
        <v>26700</v>
      </c>
      <c r="R173" s="30">
        <f>P173-Q173</f>
        <v>27998.0293602637</v>
      </c>
      <c r="S173" s="30">
        <v>0</v>
      </c>
      <c r="T173" s="31">
        <v>0</v>
      </c>
      <c r="U173" s="153">
        <f>R173*0.15</f>
        <v>4199.704404039550</v>
      </c>
      <c r="V173" s="31">
        <v>0</v>
      </c>
      <c r="W173" s="31">
        <f>V173+W172</f>
        <v>0</v>
      </c>
      <c r="X173" s="30">
        <f>P173-S173-W173</f>
        <v>54698.0293602637</v>
      </c>
      <c r="Y173" s="33">
        <f>P173</f>
        <v>54698.0293602637</v>
      </c>
      <c r="Z173" s="120"/>
    </row>
    <row r="174" ht="13.65" customHeight="1">
      <c r="A174" s="114"/>
      <c r="B174" s="121"/>
      <c r="C174" s="121"/>
      <c r="D174" s="121"/>
      <c r="E174" s="130">
        <v>16</v>
      </c>
      <c r="F174" s="131">
        <f>'jūsų prielaidos (1)'!$D$3</f>
        <v>1500</v>
      </c>
      <c r="G174" s="150"/>
      <c r="H174" s="134">
        <f>MIN(I174:J174)</f>
        <v>300</v>
      </c>
      <c r="I174" s="151">
        <f>F174*0.2-'jūsų prielaidos (1)'!$D$71</f>
        <v>300</v>
      </c>
      <c r="J174" s="134">
        <f>300-'jūsų prielaidos (1)'!$D$71</f>
        <v>300</v>
      </c>
      <c r="K174" s="132"/>
      <c r="L174" s="150"/>
      <c r="M174" s="135"/>
      <c r="N174" s="135"/>
      <c r="O174" s="136">
        <f>P174*'jūsų prielaidos (1)'!$D$19</f>
        <v>767.446679907330</v>
      </c>
      <c r="P174" s="30">
        <f>(F174+H174+P173-K174-L174-O173-N174)*$C$7</f>
        <v>61395.7343925864</v>
      </c>
      <c r="Q174" s="30">
        <f>Q173+F174+H174</f>
        <v>28500</v>
      </c>
      <c r="R174" s="30">
        <f>P174-Q174</f>
        <v>32895.7343925864</v>
      </c>
      <c r="S174" s="30">
        <v>0</v>
      </c>
      <c r="T174" s="31">
        <v>0</v>
      </c>
      <c r="U174" s="153">
        <f>R174*0.15</f>
        <v>4934.360158887960</v>
      </c>
      <c r="V174" s="31">
        <v>0</v>
      </c>
      <c r="W174" s="31">
        <f>V174+W173</f>
        <v>0</v>
      </c>
      <c r="X174" s="30">
        <f>P174-S174-W174</f>
        <v>61395.7343925864</v>
      </c>
      <c r="Y174" s="33">
        <f>P174</f>
        <v>61395.7343925864</v>
      </c>
      <c r="Z174" s="120"/>
    </row>
    <row r="175" ht="13.65" customHeight="1">
      <c r="A175" s="114"/>
      <c r="B175" s="121"/>
      <c r="C175" s="121"/>
      <c r="D175" s="121"/>
      <c r="E175" s="130">
        <v>17</v>
      </c>
      <c r="F175" s="131">
        <f>'jūsų prielaidos (1)'!$D$3</f>
        <v>1500</v>
      </c>
      <c r="G175" s="150"/>
      <c r="H175" s="134">
        <f>MIN(I175:J175)</f>
        <v>300</v>
      </c>
      <c r="I175" s="151">
        <f>F175*0.2-'jūsų prielaidos (1)'!$D$71</f>
        <v>300</v>
      </c>
      <c r="J175" s="134">
        <f>300-'jūsų prielaidos (1)'!$D$71</f>
        <v>300</v>
      </c>
      <c r="K175" s="132"/>
      <c r="L175" s="150"/>
      <c r="M175" s="135"/>
      <c r="N175" s="135"/>
      <c r="O175" s="136">
        <f>P175*'jūsų prielaidos (1)'!$D$19</f>
        <v>858.388956049338</v>
      </c>
      <c r="P175" s="30">
        <f>(F175+H175+P174-K175-L175-O174-N175)*$C$7</f>
        <v>68671.116483947</v>
      </c>
      <c r="Q175" s="30">
        <f>Q174+F175+H175</f>
        <v>30300</v>
      </c>
      <c r="R175" s="30">
        <f>P175-Q175</f>
        <v>38371.116483947</v>
      </c>
      <c r="S175" s="30">
        <v>0</v>
      </c>
      <c r="T175" s="31">
        <v>0</v>
      </c>
      <c r="U175" s="153">
        <f>R175*0.15</f>
        <v>5755.667472592050</v>
      </c>
      <c r="V175" s="31">
        <v>0</v>
      </c>
      <c r="W175" s="31">
        <f>V175+W174</f>
        <v>0</v>
      </c>
      <c r="X175" s="30">
        <f>P175-S175-W175</f>
        <v>68671.116483947</v>
      </c>
      <c r="Y175" s="33">
        <f>P175</f>
        <v>68671.116483947</v>
      </c>
      <c r="Z175" s="120"/>
    </row>
    <row r="176" ht="13.65" customHeight="1">
      <c r="A176" s="114"/>
      <c r="B176" s="121"/>
      <c r="C176" s="121"/>
      <c r="D176" s="121"/>
      <c r="E176" s="130">
        <v>18</v>
      </c>
      <c r="F176" s="131">
        <f>'jūsų prielaidos (1)'!$D$3</f>
        <v>1500</v>
      </c>
      <c r="G176" s="150"/>
      <c r="H176" s="134">
        <f>MIN(I176:J176)</f>
        <v>300</v>
      </c>
      <c r="I176" s="151">
        <f>F176*0.2-'jūsų prielaidos (1)'!$D$71</f>
        <v>300</v>
      </c>
      <c r="J176" s="134">
        <f>300-'jūsų prielaidos (1)'!$D$71</f>
        <v>300</v>
      </c>
      <c r="K176" s="132"/>
      <c r="L176" s="150"/>
      <c r="M176" s="135"/>
      <c r="N176" s="135"/>
      <c r="O176" s="136">
        <f>P176*'jūsų prielaidos (1)'!$D$19</f>
        <v>957.175003508593</v>
      </c>
      <c r="P176" s="30">
        <f>(F176+H176+P175-K176-L176-O175-N176)*$C$7</f>
        <v>76574.0002806874</v>
      </c>
      <c r="Q176" s="30">
        <f>Q175+F176+H176</f>
        <v>32100</v>
      </c>
      <c r="R176" s="30">
        <f>P176-Q176</f>
        <v>44474.0002806874</v>
      </c>
      <c r="S176" s="30">
        <v>0</v>
      </c>
      <c r="T176" s="31">
        <v>0</v>
      </c>
      <c r="U176" s="153">
        <f>R176*0.15</f>
        <v>6671.100042103110</v>
      </c>
      <c r="V176" s="31">
        <v>0</v>
      </c>
      <c r="W176" s="31">
        <f>V176+W175</f>
        <v>0</v>
      </c>
      <c r="X176" s="30">
        <f>P176-S176-W176</f>
        <v>76574.0002806874</v>
      </c>
      <c r="Y176" s="33">
        <f>P176</f>
        <v>76574.0002806874</v>
      </c>
      <c r="Z176" s="120"/>
    </row>
    <row r="177" ht="13.65" customHeight="1">
      <c r="A177" s="114"/>
      <c r="B177" s="121"/>
      <c r="C177" s="121"/>
      <c r="D177" s="121"/>
      <c r="E177" s="130">
        <v>19</v>
      </c>
      <c r="F177" s="131">
        <f>'jūsų prielaidos (1)'!$D$3</f>
        <v>1500</v>
      </c>
      <c r="G177" s="150"/>
      <c r="H177" s="134">
        <f>MIN(I177:J177)</f>
        <v>300</v>
      </c>
      <c r="I177" s="151">
        <f>F177*0.2-'jūsų prielaidos (1)'!$D$71</f>
        <v>300</v>
      </c>
      <c r="J177" s="134">
        <f>300-'jūsų prielaidos (1)'!$D$71</f>
        <v>300</v>
      </c>
      <c r="K177" s="132"/>
      <c r="L177" s="150"/>
      <c r="M177" s="135"/>
      <c r="N177" s="135"/>
      <c r="O177" s="136">
        <f>P177*'jūsų prielaidos (1)'!$D$19</f>
        <v>1064.481347561210</v>
      </c>
      <c r="P177" s="30">
        <f>(F177+H177+P176-K177-L177-O176-N177)*$C$7</f>
        <v>85158.5078048967</v>
      </c>
      <c r="Q177" s="30">
        <f>Q176+F177+H177</f>
        <v>33900</v>
      </c>
      <c r="R177" s="30">
        <f>P177-Q177</f>
        <v>51258.5078048967</v>
      </c>
      <c r="S177" s="30">
        <v>0</v>
      </c>
      <c r="T177" s="31">
        <v>0</v>
      </c>
      <c r="U177" s="153">
        <f>R177*0.15</f>
        <v>7688.7761707345</v>
      </c>
      <c r="V177" s="31">
        <v>0</v>
      </c>
      <c r="W177" s="31">
        <f>V177+W176</f>
        <v>0</v>
      </c>
      <c r="X177" s="30">
        <f>P177-S177-W177</f>
        <v>85158.5078048967</v>
      </c>
      <c r="Y177" s="33">
        <f>P177</f>
        <v>85158.5078048967</v>
      </c>
      <c r="Z177" s="120"/>
    </row>
    <row r="178" ht="13.65" customHeight="1">
      <c r="A178" s="114"/>
      <c r="B178" s="121"/>
      <c r="C178" s="121"/>
      <c r="D178" s="121"/>
      <c r="E178" s="130">
        <v>20</v>
      </c>
      <c r="F178" s="131">
        <f>'jūsų prielaidos (1)'!$D$3</f>
        <v>1500</v>
      </c>
      <c r="G178" s="150"/>
      <c r="H178" s="134">
        <f>MIN(I178:J178)</f>
        <v>300</v>
      </c>
      <c r="I178" s="151">
        <f>F178*0.2-'jūsų prielaidos (1)'!$D$71</f>
        <v>300</v>
      </c>
      <c r="J178" s="134">
        <f>300-'jūsų prielaidos (1)'!$D$71</f>
        <v>300</v>
      </c>
      <c r="K178" s="132"/>
      <c r="L178" s="150"/>
      <c r="M178" s="135"/>
      <c r="N178" s="135"/>
      <c r="O178" s="136">
        <f>P178*'jūsų prielaidos (1)'!$D$19</f>
        <v>1181.042863788360</v>
      </c>
      <c r="P178" s="30">
        <f>(F178+H178+P177-K178-L178-O177-N178)*$C$7</f>
        <v>94483.429103068993</v>
      </c>
      <c r="Q178" s="30">
        <f>Q177+F178+H178</f>
        <v>35700</v>
      </c>
      <c r="R178" s="30">
        <f>P178-Q178</f>
        <v>58783.429103069</v>
      </c>
      <c r="S178" s="30">
        <v>0</v>
      </c>
      <c r="T178" s="31">
        <v>0</v>
      </c>
      <c r="U178" s="153">
        <f>R178*0.15</f>
        <v>8817.514365460351</v>
      </c>
      <c r="V178" s="31">
        <v>0</v>
      </c>
      <c r="W178" s="31">
        <f>V178+W177</f>
        <v>0</v>
      </c>
      <c r="X178" s="30">
        <f>P178-S178-W178</f>
        <v>94483.429103068993</v>
      </c>
      <c r="Y178" s="33">
        <f>P178</f>
        <v>94483.429103068993</v>
      </c>
      <c r="Z178" s="120"/>
    </row>
    <row r="179" ht="13.65" customHeight="1">
      <c r="A179" s="114"/>
      <c r="B179" s="121"/>
      <c r="C179" s="121"/>
      <c r="D179" s="121"/>
      <c r="E179" s="130">
        <v>21</v>
      </c>
      <c r="F179" s="131">
        <f>'jūsų prielaidos (1)'!$D$3</f>
        <v>1500</v>
      </c>
      <c r="G179" s="150"/>
      <c r="H179" s="134">
        <f>MIN(I179:J179)</f>
        <v>300</v>
      </c>
      <c r="I179" s="151">
        <f>F179*0.2-'jūsų prielaidos (1)'!$D$71</f>
        <v>300</v>
      </c>
      <c r="J179" s="134">
        <f>300-'jūsų prielaidos (1)'!$D$71</f>
        <v>300</v>
      </c>
      <c r="K179" s="132"/>
      <c r="L179" s="150"/>
      <c r="M179" s="135"/>
      <c r="N179" s="135"/>
      <c r="O179" s="136">
        <f>P179*'jūsų prielaidos (1)'!$D$19</f>
        <v>1307.657810790110</v>
      </c>
      <c r="P179" s="30">
        <f>(F179+H179+P178-K179-L179-O178-N179)*$C$7</f>
        <v>104612.624863209</v>
      </c>
      <c r="Q179" s="30">
        <f>Q178+F179+H179</f>
        <v>37500</v>
      </c>
      <c r="R179" s="30">
        <f>P179-Q179</f>
        <v>67112.624863209</v>
      </c>
      <c r="S179" s="30">
        <v>0</v>
      </c>
      <c r="T179" s="31">
        <v>0</v>
      </c>
      <c r="U179" s="153">
        <f>R179*0.15</f>
        <v>10066.8937294813</v>
      </c>
      <c r="V179" s="31">
        <v>0</v>
      </c>
      <c r="W179" s="31">
        <f>V179+W178</f>
        <v>0</v>
      </c>
      <c r="X179" s="30">
        <f>P179-S179-W179</f>
        <v>104612.624863209</v>
      </c>
      <c r="Y179" s="33">
        <f>P179</f>
        <v>104612.624863209</v>
      </c>
      <c r="Z179" s="120"/>
    </row>
    <row r="180" ht="13.65" customHeight="1">
      <c r="A180" s="114"/>
      <c r="B180" s="121"/>
      <c r="C180" s="121"/>
      <c r="D180" s="121"/>
      <c r="E180" s="130">
        <v>22</v>
      </c>
      <c r="F180" s="131">
        <f>'jūsų prielaidos (1)'!$D$3</f>
        <v>1500</v>
      </c>
      <c r="G180" s="150"/>
      <c r="H180" s="134">
        <f>MIN(I180:J180)</f>
        <v>300</v>
      </c>
      <c r="I180" s="151">
        <f>F180*0.2-'jūsų prielaidos (1)'!$D$71</f>
        <v>300</v>
      </c>
      <c r="J180" s="134">
        <f>300-'jūsų prielaidos (1)'!$D$71</f>
        <v>300</v>
      </c>
      <c r="K180" s="132"/>
      <c r="L180" s="150"/>
      <c r="M180" s="135"/>
      <c r="N180" s="135"/>
      <c r="O180" s="136">
        <f>P180*'jūsų prielaidos (1)'!$D$19</f>
        <v>1445.193296970760</v>
      </c>
      <c r="P180" s="30">
        <f>(F180+H180+P179-K180-L180-O179-N180)*$C$7</f>
        <v>115615.463757661</v>
      </c>
      <c r="Q180" s="30">
        <f>Q179+F180+H180</f>
        <v>39300</v>
      </c>
      <c r="R180" s="30">
        <f>P180-Q180</f>
        <v>76315.463757661</v>
      </c>
      <c r="S180" s="30">
        <v>0</v>
      </c>
      <c r="T180" s="31">
        <v>0</v>
      </c>
      <c r="U180" s="153">
        <f>R180*0.15</f>
        <v>11447.3195636491</v>
      </c>
      <c r="V180" s="31">
        <v>0</v>
      </c>
      <c r="W180" s="31">
        <f>V180+W179</f>
        <v>0</v>
      </c>
      <c r="X180" s="30">
        <f>P180-S180-W180</f>
        <v>115615.463757661</v>
      </c>
      <c r="Y180" s="33">
        <f>P180</f>
        <v>115615.463757661</v>
      </c>
      <c r="Z180" s="120"/>
    </row>
    <row r="181" ht="13.65" customHeight="1">
      <c r="A181" s="114"/>
      <c r="B181" s="121"/>
      <c r="C181" s="121"/>
      <c r="D181" s="121"/>
      <c r="E181" s="130">
        <v>23</v>
      </c>
      <c r="F181" s="131">
        <f>'jūsų prielaidos (1)'!$D$3</f>
        <v>1500</v>
      </c>
      <c r="G181" s="150"/>
      <c r="H181" s="134">
        <f>MIN(I181:J181)</f>
        <v>300</v>
      </c>
      <c r="I181" s="151">
        <f>F181*0.2-'jūsų prielaidos (1)'!$D$71</f>
        <v>300</v>
      </c>
      <c r="J181" s="134">
        <f>300-'jūsų prielaidos (1)'!$D$71</f>
        <v>300</v>
      </c>
      <c r="K181" s="132"/>
      <c r="L181" s="150"/>
      <c r="M181" s="135"/>
      <c r="N181" s="135"/>
      <c r="O181" s="136">
        <f>P181*'jūsų prielaidos (1)'!$D$19</f>
        <v>1594.591218834490</v>
      </c>
      <c r="P181" s="30">
        <f>(F181+H181+P180-K181-L181-O180-N181)*$C$7</f>
        <v>127567.297506759</v>
      </c>
      <c r="Q181" s="30">
        <f>Q180+F181+H181</f>
        <v>41100</v>
      </c>
      <c r="R181" s="30">
        <f>P181-Q181</f>
        <v>86467.297506759</v>
      </c>
      <c r="S181" s="30">
        <v>0</v>
      </c>
      <c r="T181" s="31">
        <v>0</v>
      </c>
      <c r="U181" s="153">
        <f>R181*0.15</f>
        <v>12970.0946260138</v>
      </c>
      <c r="V181" s="31">
        <v>0</v>
      </c>
      <c r="W181" s="31">
        <f>V181+W180</f>
        <v>0</v>
      </c>
      <c r="X181" s="30">
        <f>P181-S181-W181</f>
        <v>127567.297506759</v>
      </c>
      <c r="Y181" s="33">
        <f>P181</f>
        <v>127567.297506759</v>
      </c>
      <c r="Z181" s="120"/>
    </row>
    <row r="182" ht="13.65" customHeight="1">
      <c r="A182" s="114"/>
      <c r="B182" s="121"/>
      <c r="C182" s="121"/>
      <c r="D182" s="121"/>
      <c r="E182" s="130">
        <v>24</v>
      </c>
      <c r="F182" s="131">
        <f>'jūsų prielaidos (1)'!$D$3</f>
        <v>1500</v>
      </c>
      <c r="G182" s="150"/>
      <c r="H182" s="134">
        <f>MIN(I182:J182)</f>
        <v>300</v>
      </c>
      <c r="I182" s="151">
        <f>F182*0.2-'jūsų prielaidos (1)'!$D$71</f>
        <v>300</v>
      </c>
      <c r="J182" s="134">
        <f>300-'jūsų prielaidos (1)'!$D$71</f>
        <v>300</v>
      </c>
      <c r="K182" s="132"/>
      <c r="L182" s="150"/>
      <c r="M182" s="135"/>
      <c r="N182" s="135"/>
      <c r="O182" s="136">
        <f>P182*'jūsų prielaidos (1)'!$D$19</f>
        <v>1756.874711458960</v>
      </c>
      <c r="P182" s="30">
        <f>(F182+H182+P181-K182-L182-O181-N182)*$C$7</f>
        <v>140549.976916717</v>
      </c>
      <c r="Q182" s="30">
        <f>Q181+F182+H182</f>
        <v>42900</v>
      </c>
      <c r="R182" s="30">
        <f>P182-Q182</f>
        <v>97649.976916717</v>
      </c>
      <c r="S182" s="30">
        <v>0</v>
      </c>
      <c r="T182" s="31">
        <v>0</v>
      </c>
      <c r="U182" s="153">
        <f>R182*0.15</f>
        <v>14647.4965375075</v>
      </c>
      <c r="V182" s="31">
        <v>0</v>
      </c>
      <c r="W182" s="31">
        <f>V182+W181</f>
        <v>0</v>
      </c>
      <c r="X182" s="30">
        <f>P182-S182-W182</f>
        <v>140549.976916717</v>
      </c>
      <c r="Y182" s="33">
        <f>P182</f>
        <v>140549.976916717</v>
      </c>
      <c r="Z182" s="120"/>
    </row>
    <row r="183" ht="13.65" customHeight="1">
      <c r="A183" s="114"/>
      <c r="B183" s="121"/>
      <c r="C183" s="121"/>
      <c r="D183" s="121"/>
      <c r="E183" s="130">
        <v>25</v>
      </c>
      <c r="F183" s="131">
        <f>'jūsų prielaidos (1)'!$D$3</f>
        <v>1500</v>
      </c>
      <c r="G183" s="150"/>
      <c r="H183" s="134">
        <f>MIN(I183:J183)</f>
        <v>300</v>
      </c>
      <c r="I183" s="151">
        <f>F183*0.2-'jūsų prielaidos (1)'!$D$71</f>
        <v>300</v>
      </c>
      <c r="J183" s="134">
        <f>300-'jūsų prielaidos (1)'!$D$71</f>
        <v>300</v>
      </c>
      <c r="K183" s="132"/>
      <c r="L183" s="150"/>
      <c r="M183" s="135"/>
      <c r="N183" s="135"/>
      <c r="O183" s="136">
        <f>P183*'jūsų prielaidos (1)'!$D$19</f>
        <v>1933.1551553223</v>
      </c>
      <c r="P183" s="30">
        <f>(F183+H183+P182-K183-L183-O182-N183)*$C$7</f>
        <v>154652.412425784</v>
      </c>
      <c r="Q183" s="30">
        <f>Q182+F183+H183</f>
        <v>44700</v>
      </c>
      <c r="R183" s="30">
        <f>P183-Q183</f>
        <v>109952.412425784</v>
      </c>
      <c r="S183" s="30">
        <v>0</v>
      </c>
      <c r="T183" s="31">
        <v>0</v>
      </c>
      <c r="U183" s="153">
        <f>R183*0.15</f>
        <v>16492.8618638676</v>
      </c>
      <c r="V183" s="31">
        <v>0</v>
      </c>
      <c r="W183" s="31">
        <f>V183+W182</f>
        <v>0</v>
      </c>
      <c r="X183" s="30">
        <f>P183-S183-W183</f>
        <v>154652.412425784</v>
      </c>
      <c r="Y183" s="33">
        <f>P183</f>
        <v>154652.412425784</v>
      </c>
      <c r="Z183" s="120"/>
    </row>
    <row r="184" ht="13.65" customHeight="1">
      <c r="A184" s="114"/>
      <c r="B184" s="121"/>
      <c r="C184" s="121"/>
      <c r="D184" s="121"/>
      <c r="E184" s="130">
        <v>26</v>
      </c>
      <c r="F184" s="131">
        <f>'jūsų prielaidos (1)'!$D$3</f>
        <v>1500</v>
      </c>
      <c r="G184" s="150"/>
      <c r="H184" s="134">
        <f>MIN(I184:J184)</f>
        <v>300</v>
      </c>
      <c r="I184" s="151">
        <f>F184*0.2-'jūsų prielaidos (1)'!$D$71</f>
        <v>300</v>
      </c>
      <c r="J184" s="134">
        <f>300-'jūsų prielaidos (1)'!$D$71</f>
        <v>300</v>
      </c>
      <c r="K184" s="132"/>
      <c r="L184" s="150"/>
      <c r="M184" s="135"/>
      <c r="N184" s="135"/>
      <c r="O184" s="136">
        <f>P184*'jūsų prielaidos (1)'!$D$19</f>
        <v>2124.639787468850</v>
      </c>
      <c r="P184" s="30">
        <f>(F184+H184+P183-K184-L184-O183-N184)*$C$7</f>
        <v>169971.182997508</v>
      </c>
      <c r="Q184" s="30">
        <f>Q183+F184+H184</f>
        <v>46500</v>
      </c>
      <c r="R184" s="30">
        <f>P184-Q184</f>
        <v>123471.182997508</v>
      </c>
      <c r="S184" s="30">
        <v>0</v>
      </c>
      <c r="T184" s="31">
        <v>0</v>
      </c>
      <c r="U184" s="153">
        <f>R184*0.15</f>
        <v>18520.6774496262</v>
      </c>
      <c r="V184" s="31">
        <v>0</v>
      </c>
      <c r="W184" s="31">
        <f>V184+W183</f>
        <v>0</v>
      </c>
      <c r="X184" s="30">
        <f>P184-S184-W184</f>
        <v>169971.182997508</v>
      </c>
      <c r="Y184" s="33">
        <f>P184</f>
        <v>169971.182997508</v>
      </c>
      <c r="Z184" s="120"/>
    </row>
    <row r="185" ht="13.65" customHeight="1">
      <c r="A185" s="114"/>
      <c r="B185" s="121"/>
      <c r="C185" s="121"/>
      <c r="D185" s="121"/>
      <c r="E185" s="130">
        <v>27</v>
      </c>
      <c r="F185" s="131">
        <f>'jūsų prielaidos (1)'!$D$3</f>
        <v>1500</v>
      </c>
      <c r="G185" s="150"/>
      <c r="H185" s="134">
        <f>MIN(I185:J185)</f>
        <v>300</v>
      </c>
      <c r="I185" s="151">
        <f>F185*0.2-'jūsų prielaidos (1)'!$D$71</f>
        <v>300</v>
      </c>
      <c r="J185" s="134">
        <f>300-'jūsų prielaidos (1)'!$D$71</f>
        <v>300</v>
      </c>
      <c r="K185" s="132"/>
      <c r="L185" s="150"/>
      <c r="M185" s="135"/>
      <c r="N185" s="135"/>
      <c r="O185" s="136">
        <f>P185*'jūsų prielaidos (1)'!$D$19</f>
        <v>2332.639969138040</v>
      </c>
      <c r="P185" s="30">
        <f>(F185+H185+P184-K185-L185-O184-N185)*$C$7</f>
        <v>186611.197531043</v>
      </c>
      <c r="Q185" s="30">
        <f>Q184+F185+H185</f>
        <v>48300</v>
      </c>
      <c r="R185" s="30">
        <f>P185-Q185</f>
        <v>138311.197531043</v>
      </c>
      <c r="S185" s="30">
        <v>0</v>
      </c>
      <c r="T185" s="31">
        <v>0</v>
      </c>
      <c r="U185" s="153">
        <f>R185*0.15</f>
        <v>20746.6796296564</v>
      </c>
      <c r="V185" s="31">
        <v>0</v>
      </c>
      <c r="W185" s="31">
        <f>V185+W184</f>
        <v>0</v>
      </c>
      <c r="X185" s="30">
        <f>P185-S185-W185</f>
        <v>186611.197531043</v>
      </c>
      <c r="Y185" s="33">
        <f>P185</f>
        <v>186611.197531043</v>
      </c>
      <c r="Z185" s="120"/>
    </row>
    <row r="186" ht="13.65" customHeight="1">
      <c r="A186" s="114"/>
      <c r="B186" s="121"/>
      <c r="C186" s="121"/>
      <c r="D186" s="121"/>
      <c r="E186" s="130">
        <v>28</v>
      </c>
      <c r="F186" s="131">
        <f>'jūsų prielaidos (1)'!$D$3</f>
        <v>1500</v>
      </c>
      <c r="G186" s="150"/>
      <c r="H186" s="134">
        <f>MIN(I186:J186)</f>
        <v>300</v>
      </c>
      <c r="I186" s="151">
        <f>F186*0.2-'jūsų prielaidos (1)'!$D$71</f>
        <v>300</v>
      </c>
      <c r="J186" s="134">
        <f>300-'jūsų prielaidos (1)'!$D$71</f>
        <v>300</v>
      </c>
      <c r="K186" s="132"/>
      <c r="L186" s="150"/>
      <c r="M186" s="135"/>
      <c r="N186" s="135"/>
      <c r="O186" s="136">
        <f>P186*'jūsų prielaidos (1)'!$D$19</f>
        <v>2558.580166476190</v>
      </c>
      <c r="P186" s="30">
        <f>(F186+H186+P185-K186-L186-O185-N186)*$C$7</f>
        <v>204686.413318095</v>
      </c>
      <c r="Q186" s="30">
        <f>Q185+F186+H186</f>
        <v>50100</v>
      </c>
      <c r="R186" s="30">
        <f>P186-Q186</f>
        <v>154586.413318095</v>
      </c>
      <c r="S186" s="30">
        <v>0</v>
      </c>
      <c r="T186" s="31">
        <v>0</v>
      </c>
      <c r="U186" s="153">
        <f>R186*0.15</f>
        <v>23187.9619977142</v>
      </c>
      <c r="V186" s="31">
        <v>0</v>
      </c>
      <c r="W186" s="31">
        <f>V186+W185</f>
        <v>0</v>
      </c>
      <c r="X186" s="30">
        <f>P186-S186-W186</f>
        <v>204686.413318095</v>
      </c>
      <c r="Y186" s="33">
        <f>P186</f>
        <v>204686.413318095</v>
      </c>
      <c r="Z186" s="120"/>
    </row>
    <row r="187" ht="13.65" customHeight="1">
      <c r="A187" s="114"/>
      <c r="B187" s="121"/>
      <c r="C187" s="121"/>
      <c r="D187" s="121"/>
      <c r="E187" s="130">
        <v>29</v>
      </c>
      <c r="F187" s="131">
        <f>'jūsų prielaidos (1)'!$D$3</f>
        <v>1500</v>
      </c>
      <c r="G187" s="150"/>
      <c r="H187" s="134">
        <f>MIN(I187:J187)</f>
        <v>300</v>
      </c>
      <c r="I187" s="151">
        <f>F187*0.2-'jūsų prielaidos (1)'!$D$71</f>
        <v>300</v>
      </c>
      <c r="J187" s="134">
        <f>300-'jūsų prielaidos (1)'!$D$71</f>
        <v>300</v>
      </c>
      <c r="K187" s="132"/>
      <c r="L187" s="150"/>
      <c r="M187" s="135"/>
      <c r="N187" s="135"/>
      <c r="O187" s="136">
        <f>P187*'jūsų prielaidos (1)'!$D$19</f>
        <v>2804.007705834760</v>
      </c>
      <c r="P187" s="30">
        <f>(F187+H187+P186-K187-L187-O186-N187)*$C$7</f>
        <v>224320.616466781</v>
      </c>
      <c r="Q187" s="30">
        <f>Q186+F187+H187</f>
        <v>51900</v>
      </c>
      <c r="R187" s="30">
        <f>P187-Q187</f>
        <v>172420.616466781</v>
      </c>
      <c r="S187" s="30">
        <v>0</v>
      </c>
      <c r="T187" s="31">
        <v>0</v>
      </c>
      <c r="U187" s="153">
        <f>R187*0.15</f>
        <v>25863.0924700171</v>
      </c>
      <c r="V187" s="31">
        <v>0</v>
      </c>
      <c r="W187" s="31">
        <f>V187+W186</f>
        <v>0</v>
      </c>
      <c r="X187" s="30">
        <f>P187-S187-W187</f>
        <v>224320.616466781</v>
      </c>
      <c r="Y187" s="33">
        <f>P187</f>
        <v>224320.616466781</v>
      </c>
      <c r="Z187" s="120"/>
    </row>
    <row r="188" ht="13.65" customHeight="1">
      <c r="A188" s="114"/>
      <c r="B188" s="139"/>
      <c r="C188" s="139"/>
      <c r="D188" s="139"/>
      <c r="E188" s="140">
        <v>30</v>
      </c>
      <c r="F188" s="141">
        <f>'jūsų prielaidos (1)'!$D$3</f>
        <v>1500</v>
      </c>
      <c r="G188" s="150"/>
      <c r="H188" s="142">
        <f>MIN(I188:J188)</f>
        <v>300</v>
      </c>
      <c r="I188" s="151">
        <f>F188*0.2-'jūsų prielaidos (1)'!$D$71</f>
        <v>300</v>
      </c>
      <c r="J188" s="142">
        <f>300-'jūsų prielaidos (1)'!$D$71</f>
        <v>300</v>
      </c>
      <c r="K188" s="132"/>
      <c r="L188" s="150"/>
      <c r="M188" s="135"/>
      <c r="N188" s="135"/>
      <c r="O188" s="143">
        <f>P188*'jūsų prielaidos (1)'!$D$19</f>
        <v>3070.603370463010</v>
      </c>
      <c r="P188" s="144">
        <f>(F188+H188+P187-K188-L188-O187-N188)*$C$7</f>
        <v>245648.269637041</v>
      </c>
      <c r="Q188" s="144">
        <f>Q187+F188+H188</f>
        <v>53700</v>
      </c>
      <c r="R188" s="144">
        <f>P188-Q188</f>
        <v>191948.269637041</v>
      </c>
      <c r="S188" s="144">
        <v>0</v>
      </c>
      <c r="T188" s="35">
        <v>0</v>
      </c>
      <c r="U188" s="157">
        <f>R188*0.15</f>
        <v>28792.2404455561</v>
      </c>
      <c r="V188" s="35">
        <v>0</v>
      </c>
      <c r="W188" s="35">
        <f>V188+W187</f>
        <v>0</v>
      </c>
      <c r="X188" s="144">
        <f>P188-S188-W188</f>
        <v>245648.269637041</v>
      </c>
      <c r="Y188" s="145">
        <f>P188</f>
        <v>245648.269637041</v>
      </c>
      <c r="Z188" s="120"/>
    </row>
    <row r="189" ht="13.65" customHeight="1">
      <c r="A189" s="109"/>
      <c r="B189" s="60"/>
      <c r="C189" s="60"/>
      <c r="D189" s="60"/>
      <c r="E189" s="112"/>
      <c r="F189" s="60"/>
      <c r="G189" s="60"/>
      <c r="H189" s="60"/>
      <c r="I189" s="60"/>
      <c r="J189" s="60"/>
      <c r="K189" s="60"/>
      <c r="L189" s="60"/>
      <c r="M189" s="60"/>
      <c r="N189" s="60"/>
      <c r="O189" s="60"/>
      <c r="P189" s="60"/>
      <c r="Q189" s="60"/>
      <c r="R189" s="60"/>
      <c r="S189" s="60"/>
      <c r="T189" s="60"/>
      <c r="U189" s="60"/>
      <c r="V189" s="60"/>
      <c r="W189" s="60"/>
      <c r="X189" s="60"/>
      <c r="Y189" s="60"/>
      <c r="Z189" s="113"/>
    </row>
    <row r="190" ht="13.65" customHeight="1">
      <c r="A190" s="103"/>
      <c r="B190" s="103"/>
      <c r="C190" s="103"/>
      <c r="D190" s="103"/>
      <c r="E190" s="148"/>
      <c r="F190" s="103"/>
      <c r="G190" s="103"/>
      <c r="H190" s="103"/>
      <c r="I190" s="103"/>
      <c r="J190" s="103"/>
      <c r="K190" s="103"/>
      <c r="L190" s="103"/>
      <c r="M190" s="103"/>
      <c r="N190" s="103"/>
      <c r="O190" s="103"/>
      <c r="P190" s="103"/>
      <c r="Q190" s="103"/>
      <c r="R190" s="103"/>
      <c r="S190" s="103"/>
      <c r="T190" s="103"/>
      <c r="U190" s="103"/>
      <c r="V190" s="103"/>
      <c r="W190" s="103"/>
      <c r="X190" s="103"/>
      <c r="Y190" s="103"/>
      <c r="Z190" s="103"/>
    </row>
    <row r="191" ht="13.65" customHeight="1">
      <c r="A191" s="109"/>
      <c r="B191" s="60"/>
      <c r="C191" s="60"/>
      <c r="D191" s="60"/>
      <c r="E191" s="112"/>
      <c r="F191" s="60"/>
      <c r="G191" s="60"/>
      <c r="H191" s="60"/>
      <c r="I191" s="60"/>
      <c r="J191" s="60"/>
      <c r="K191" s="60"/>
      <c r="L191" s="60"/>
      <c r="M191" s="60"/>
      <c r="N191" s="60"/>
      <c r="O191" s="60"/>
      <c r="P191" s="60"/>
      <c r="Q191" s="60"/>
      <c r="R191" s="60"/>
      <c r="S191" s="60"/>
      <c r="T191" s="60"/>
      <c r="U191" s="60"/>
      <c r="V191" s="60"/>
      <c r="W191" s="60"/>
      <c r="X191" s="60"/>
      <c r="Y191" s="60"/>
      <c r="Z191" s="113"/>
    </row>
    <row r="192" ht="13.65" customHeight="1">
      <c r="A192" s="114"/>
      <c r="B192" s="115"/>
      <c r="C192" s="115"/>
      <c r="D192" s="115"/>
      <c r="E192" t="s" s="158">
        <v>24</v>
      </c>
      <c r="F192" s="117"/>
      <c r="G192" s="118"/>
      <c r="H192" s="118"/>
      <c r="I192" s="118"/>
      <c r="J192" s="118"/>
      <c r="K192" s="118"/>
      <c r="L192" s="118"/>
      <c r="M192" s="118"/>
      <c r="N192" s="118"/>
      <c r="O192" s="118"/>
      <c r="P192" s="118"/>
      <c r="Q192" s="118"/>
      <c r="R192" s="118"/>
      <c r="S192" s="118"/>
      <c r="T192" s="118"/>
      <c r="U192" s="118"/>
      <c r="V192" s="118"/>
      <c r="W192" s="118"/>
      <c r="X192" s="118"/>
      <c r="Y192" s="119"/>
      <c r="Z192" s="120"/>
    </row>
    <row r="193" ht="13.65" customHeight="1">
      <c r="A193" s="114"/>
      <c r="B193" s="121"/>
      <c r="C193" s="121"/>
      <c r="D193" s="121"/>
      <c r="E193" s="122"/>
      <c r="F193" s="27"/>
      <c r="G193" s="27"/>
      <c r="H193" s="27"/>
      <c r="I193" s="27"/>
      <c r="J193" s="27"/>
      <c r="K193" s="27"/>
      <c r="L193" s="27"/>
      <c r="M193" s="27"/>
      <c r="N193" s="27"/>
      <c r="O193" s="27"/>
      <c r="P193" s="27"/>
      <c r="Q193" s="27"/>
      <c r="R193" s="27"/>
      <c r="S193" s="27"/>
      <c r="T193" s="27"/>
      <c r="U193" s="27"/>
      <c r="V193" s="27"/>
      <c r="W193" s="27"/>
      <c r="X193" s="27"/>
      <c r="Y193" s="123"/>
      <c r="Z193" s="120"/>
    </row>
    <row r="194" ht="24.65" customHeight="1">
      <c r="A194" s="114"/>
      <c r="B194" s="124"/>
      <c r="C194" s="124"/>
      <c r="D194" s="124"/>
      <c r="E194" t="s" s="125">
        <v>64</v>
      </c>
      <c r="F194" t="s" s="126">
        <v>65</v>
      </c>
      <c r="G194" t="s" s="127">
        <v>66</v>
      </c>
      <c r="H194" t="s" s="126">
        <v>67</v>
      </c>
      <c r="I194" s="101"/>
      <c r="J194" s="128"/>
      <c r="K194" t="s" s="127">
        <v>68</v>
      </c>
      <c r="L194" t="s" s="127">
        <v>69</v>
      </c>
      <c r="M194" t="s" s="127">
        <v>70</v>
      </c>
      <c r="N194" t="s" s="127">
        <v>71</v>
      </c>
      <c r="O194" t="s" s="126">
        <v>72</v>
      </c>
      <c r="P194" t="s" s="126">
        <v>73</v>
      </c>
      <c r="Q194" t="s" s="126">
        <v>74</v>
      </c>
      <c r="R194" t="s" s="126">
        <v>75</v>
      </c>
      <c r="S194" t="s" s="126">
        <v>76</v>
      </c>
      <c r="T194" s="128"/>
      <c r="U194" s="128"/>
      <c r="V194" t="s" s="126">
        <v>77</v>
      </c>
      <c r="W194" t="s" s="126">
        <v>78</v>
      </c>
      <c r="X194" t="s" s="126">
        <v>79</v>
      </c>
      <c r="Y194" t="s" s="149">
        <v>82</v>
      </c>
      <c r="Z194" s="120"/>
    </row>
    <row r="195" ht="13.65" customHeight="1">
      <c r="A195" s="114"/>
      <c r="B195" s="121"/>
      <c r="C195" s="121"/>
      <c r="D195" s="121"/>
      <c r="E195" s="130">
        <v>1</v>
      </c>
      <c r="F195" s="131">
        <f>'jūsų prielaidos (1)'!$D$3</f>
        <v>1500</v>
      </c>
      <c r="G195" s="150"/>
      <c r="H195" s="134">
        <v>0</v>
      </c>
      <c r="I195" s="151">
        <v>0</v>
      </c>
      <c r="J195" s="134">
        <v>0</v>
      </c>
      <c r="K195" s="132"/>
      <c r="L195" s="150"/>
      <c r="M195" s="135"/>
      <c r="N195" s="135"/>
      <c r="O195" s="136">
        <f>P195*'jūsų prielaidos (1)'!$D$20</f>
        <v>12.375</v>
      </c>
      <c r="P195" s="30">
        <f>(F195+H195-K195-L195-N195-M195)*$C$8</f>
        <v>1650</v>
      </c>
      <c r="Q195" s="30">
        <f>F195+H195</f>
        <v>1500</v>
      </c>
      <c r="R195" s="30">
        <f>P195-Q195</f>
        <v>150</v>
      </c>
      <c r="S195" s="30">
        <f>MAX(T195:U195)</f>
        <v>22.5</v>
      </c>
      <c r="T195" s="31">
        <v>0</v>
      </c>
      <c r="U195" s="153">
        <f>R195*0.15</f>
        <v>22.5</v>
      </c>
      <c r="V195" s="31">
        <f>H195</f>
        <v>0</v>
      </c>
      <c r="W195" s="31">
        <v>0</v>
      </c>
      <c r="X195" s="33">
        <f>P195-S195-V195</f>
        <v>1627.5</v>
      </c>
      <c r="Y195" s="154"/>
      <c r="Z195" s="120"/>
    </row>
    <row r="196" ht="13.65" customHeight="1">
      <c r="A196" s="114"/>
      <c r="B196" s="121"/>
      <c r="C196" s="121"/>
      <c r="D196" s="121"/>
      <c r="E196" s="130">
        <v>2</v>
      </c>
      <c r="F196" s="131">
        <f>'jūsų prielaidos (1)'!$D$3</f>
        <v>1500</v>
      </c>
      <c r="G196" s="150"/>
      <c r="H196" s="134">
        <f>MIN(I196:J196)</f>
        <v>300</v>
      </c>
      <c r="I196" s="151">
        <f>F196*0.2-'jūsų prielaidos (1)'!$D$71</f>
        <v>300</v>
      </c>
      <c r="J196" s="134">
        <f>300-'jūsų prielaidos (1)'!$D$71</f>
        <v>300</v>
      </c>
      <c r="K196" s="132"/>
      <c r="L196" s="150"/>
      <c r="M196" s="135"/>
      <c r="N196" s="135"/>
      <c r="O196" s="136">
        <f>P196*'jūsų prielaidos (1)'!$D$20</f>
        <v>28.36040625</v>
      </c>
      <c r="P196" s="30">
        <f>(F196+H196+P195-K196-L196-O195-N196)*$C$8</f>
        <v>3781.3875</v>
      </c>
      <c r="Q196" s="30">
        <f>Q195+F196+H196</f>
        <v>3300</v>
      </c>
      <c r="R196" s="30">
        <f>P196-Q196</f>
        <v>481.3875</v>
      </c>
      <c r="S196" s="30">
        <f>MAX(T196:U196)</f>
        <v>72.208125</v>
      </c>
      <c r="T196" s="31">
        <v>0</v>
      </c>
      <c r="U196" s="153">
        <f>R196*0.15</f>
        <v>72.208125</v>
      </c>
      <c r="V196" s="31">
        <f>H196</f>
        <v>300</v>
      </c>
      <c r="W196" s="31">
        <f>V196+W195</f>
        <v>300</v>
      </c>
      <c r="X196" s="33">
        <f>P196-S196-W196</f>
        <v>3409.179375</v>
      </c>
      <c r="Y196" s="154"/>
      <c r="Z196" s="120"/>
    </row>
    <row r="197" ht="13.65" customHeight="1">
      <c r="A197" s="114"/>
      <c r="B197" s="121"/>
      <c r="C197" s="121"/>
      <c r="D197" s="121"/>
      <c r="E197" s="130">
        <v>3</v>
      </c>
      <c r="F197" s="131">
        <f>'jūsų prielaidos (1)'!$D$3</f>
        <v>1500</v>
      </c>
      <c r="G197" s="150"/>
      <c r="H197" s="134">
        <f>MIN(I197:J197)</f>
        <v>300</v>
      </c>
      <c r="I197" s="151">
        <f>F197*0.2-'jūsų prielaidos (1)'!$D$71</f>
        <v>300</v>
      </c>
      <c r="J197" s="134">
        <f>300-'jūsų prielaidos (1)'!$D$71</f>
        <v>300</v>
      </c>
      <c r="K197" s="132"/>
      <c r="L197" s="150"/>
      <c r="M197" s="135"/>
      <c r="N197" s="135"/>
      <c r="O197" s="136">
        <f>P197*'jūsų prielaidos (1)'!$D$20</f>
        <v>45.8124735234375</v>
      </c>
      <c r="P197" s="30">
        <f>(F197+H197+P196-K197-L197-O196-N197)*$C$8</f>
        <v>6108.329803125</v>
      </c>
      <c r="Q197" s="30">
        <f>Q196+F197+H197</f>
        <v>5100</v>
      </c>
      <c r="R197" s="30">
        <f>P197-Q197</f>
        <v>1008.329803125</v>
      </c>
      <c r="S197" s="30">
        <f>MAX(T197:U197)</f>
        <v>151.249470468750</v>
      </c>
      <c r="T197" s="31">
        <v>0</v>
      </c>
      <c r="U197" s="153">
        <f>R197*0.15</f>
        <v>151.249470468750</v>
      </c>
      <c r="V197" s="31">
        <f>H197</f>
        <v>300</v>
      </c>
      <c r="W197" s="31">
        <f>V197+W196</f>
        <v>600</v>
      </c>
      <c r="X197" s="33">
        <f>P197-S197-W197</f>
        <v>5357.080332656250</v>
      </c>
      <c r="Y197" s="154"/>
      <c r="Z197" s="120"/>
    </row>
    <row r="198" ht="13.65" customHeight="1">
      <c r="A198" s="114"/>
      <c r="B198" s="121"/>
      <c r="C198" s="121"/>
      <c r="D198" s="121"/>
      <c r="E198" s="130">
        <v>4</v>
      </c>
      <c r="F198" s="131">
        <f>'jūsų prielaidos (1)'!$D$3</f>
        <v>1500</v>
      </c>
      <c r="G198" s="150"/>
      <c r="H198" s="134">
        <f>MIN(I198:J198)</f>
        <v>300</v>
      </c>
      <c r="I198" s="151">
        <f>F198*0.2-'jūsų prielaidos (1)'!$D$71</f>
        <v>300</v>
      </c>
      <c r="J198" s="134">
        <f>300-'jūsų prielaidos (1)'!$D$71</f>
        <v>300</v>
      </c>
      <c r="K198" s="132"/>
      <c r="L198" s="150"/>
      <c r="M198" s="135"/>
      <c r="N198" s="135"/>
      <c r="O198" s="136">
        <f>P198*'jūsų prielaidos (1)'!$D$20</f>
        <v>64.8657679692129</v>
      </c>
      <c r="P198" s="30">
        <f>(F198+H198+P197-K198-L198-O197-N198)*$C$8</f>
        <v>8648.769062561720</v>
      </c>
      <c r="Q198" s="30">
        <f>Q197+F198+H198</f>
        <v>6900</v>
      </c>
      <c r="R198" s="30">
        <f>P198-Q198</f>
        <v>1748.769062561720</v>
      </c>
      <c r="S198" s="30">
        <f>MAX(T198:U198)</f>
        <v>262.315359384258</v>
      </c>
      <c r="T198" s="31">
        <v>0</v>
      </c>
      <c r="U198" s="153">
        <f>R198*0.15</f>
        <v>262.315359384258</v>
      </c>
      <c r="V198" s="31">
        <f>H198</f>
        <v>300</v>
      </c>
      <c r="W198" s="31">
        <f>V198+W197</f>
        <v>900</v>
      </c>
      <c r="X198" s="33">
        <f>P198-S198-W198</f>
        <v>7486.453703177460</v>
      </c>
      <c r="Y198" s="154"/>
      <c r="Z198" s="120"/>
    </row>
    <row r="199" ht="13.65" customHeight="1">
      <c r="A199" s="114"/>
      <c r="B199" s="121"/>
      <c r="C199" s="121"/>
      <c r="D199" s="121"/>
      <c r="E199" s="130">
        <v>5</v>
      </c>
      <c r="F199" s="131">
        <f>'jūsų prielaidos (1)'!$D$3</f>
        <v>1500</v>
      </c>
      <c r="G199" s="150"/>
      <c r="H199" s="134">
        <f>MIN(I199:J199)</f>
        <v>300</v>
      </c>
      <c r="I199" s="151">
        <f>F199*0.2-'jūsų prielaidos (1)'!$D$71</f>
        <v>300</v>
      </c>
      <c r="J199" s="134">
        <f>300-'jūsų prielaidos (1)'!$D$71</f>
        <v>300</v>
      </c>
      <c r="K199" s="132"/>
      <c r="L199" s="150"/>
      <c r="M199" s="135"/>
      <c r="N199" s="135"/>
      <c r="O199" s="136">
        <f>P199*'jūsų prielaidos (1)'!$D$20</f>
        <v>85.6672021803885</v>
      </c>
      <c r="P199" s="30">
        <f>(F199+H199+P198-K199-L199-O198-N199)*$C$8</f>
        <v>11422.2936240518</v>
      </c>
      <c r="Q199" s="30">
        <f>Q198+F199+H199</f>
        <v>8700</v>
      </c>
      <c r="R199" s="30">
        <f>P199-Q199</f>
        <v>2722.2936240518</v>
      </c>
      <c r="S199" s="30">
        <f>MAX(T199:U199)</f>
        <v>408.344043607770</v>
      </c>
      <c r="T199" s="31">
        <v>0</v>
      </c>
      <c r="U199" s="153">
        <f>R199*0.15</f>
        <v>408.344043607770</v>
      </c>
      <c r="V199" s="31">
        <f>H199</f>
        <v>300</v>
      </c>
      <c r="W199" s="31">
        <f>V199+W198</f>
        <v>1200</v>
      </c>
      <c r="X199" s="33">
        <f>P199-S199-W199</f>
        <v>9813.949580444030</v>
      </c>
      <c r="Y199" s="154"/>
      <c r="Z199" s="120"/>
    </row>
    <row r="200" ht="13.65" customHeight="1">
      <c r="A200" s="114"/>
      <c r="B200" s="121"/>
      <c r="C200" s="121"/>
      <c r="D200" s="121"/>
      <c r="E200" s="130">
        <v>6</v>
      </c>
      <c r="F200" s="131">
        <f>'jūsų prielaidos (1)'!$D$3</f>
        <v>1500</v>
      </c>
      <c r="G200" s="150"/>
      <c r="H200" s="134">
        <f>MIN(I200:J200)</f>
        <v>300</v>
      </c>
      <c r="I200" s="151">
        <f>F200*0.2-'jūsų prielaidos (1)'!$D$71</f>
        <v>300</v>
      </c>
      <c r="J200" s="134">
        <f>300-'jūsų prielaidos (1)'!$D$71</f>
        <v>300</v>
      </c>
      <c r="K200" s="132"/>
      <c r="L200" s="150"/>
      <c r="M200" s="135"/>
      <c r="N200" s="135"/>
      <c r="O200" s="136">
        <f>P200*'jūsų prielaidos (1)'!$D$20</f>
        <v>108.377167980440</v>
      </c>
      <c r="P200" s="30">
        <f>(F200+H200+P199-K200-L200-O199-N200)*$C$8</f>
        <v>14450.2890640586</v>
      </c>
      <c r="Q200" s="30">
        <f>Q199+F200+H200</f>
        <v>10500</v>
      </c>
      <c r="R200" s="30">
        <f>P200-Q200</f>
        <v>3950.2890640586</v>
      </c>
      <c r="S200" s="30">
        <v>0</v>
      </c>
      <c r="T200" s="31">
        <v>0</v>
      </c>
      <c r="U200" s="153">
        <f>R200*0.15</f>
        <v>592.543359608790</v>
      </c>
      <c r="V200" s="31">
        <v>0</v>
      </c>
      <c r="W200" s="31">
        <v>0</v>
      </c>
      <c r="X200" s="30">
        <f>P200-S200-W200</f>
        <v>14450.2890640586</v>
      </c>
      <c r="Y200" s="155">
        <f>P200</f>
        <v>14450.2890640586</v>
      </c>
      <c r="Z200" s="120"/>
    </row>
    <row r="201" ht="13.65" customHeight="1">
      <c r="A201" s="114"/>
      <c r="B201" s="121"/>
      <c r="C201" s="121"/>
      <c r="D201" s="121"/>
      <c r="E201" s="130">
        <v>7</v>
      </c>
      <c r="F201" s="131">
        <f>'jūsų prielaidos (1)'!$D$3</f>
        <v>1500</v>
      </c>
      <c r="G201" s="150"/>
      <c r="H201" s="134">
        <f>MIN(I201:J201)</f>
        <v>300</v>
      </c>
      <c r="I201" s="151">
        <f>F201*0.2-'jūsų prielaidos (1)'!$D$71</f>
        <v>300</v>
      </c>
      <c r="J201" s="134">
        <f>300-'jūsų prielaidos (1)'!$D$71</f>
        <v>300</v>
      </c>
      <c r="K201" s="132"/>
      <c r="L201" s="150"/>
      <c r="M201" s="135"/>
      <c r="N201" s="135"/>
      <c r="O201" s="136">
        <f>P201*'jūsų prielaidos (1)'!$D$20</f>
        <v>133.170773142645</v>
      </c>
      <c r="P201" s="30">
        <f>(F201+H201+P200-K201-L201-O200-N201)*$C$8</f>
        <v>17756.103085686</v>
      </c>
      <c r="Q201" s="30">
        <f>Q200+F201+H201</f>
        <v>12300</v>
      </c>
      <c r="R201" s="30">
        <f>P201-Q201</f>
        <v>5456.103085686</v>
      </c>
      <c r="S201" s="30">
        <v>0</v>
      </c>
      <c r="T201" s="31">
        <v>0</v>
      </c>
      <c r="U201" s="153">
        <f>R201*0.15</f>
        <v>818.4154628529</v>
      </c>
      <c r="V201" s="31">
        <v>0</v>
      </c>
      <c r="W201" s="31">
        <f>V201+W200</f>
        <v>0</v>
      </c>
      <c r="X201" s="30">
        <f>P201-S201-W201</f>
        <v>17756.103085686</v>
      </c>
      <c r="Y201" s="33">
        <f>P201</f>
        <v>17756.103085686</v>
      </c>
      <c r="Z201" s="120"/>
    </row>
    <row r="202" ht="13.65" customHeight="1">
      <c r="A202" s="114"/>
      <c r="B202" s="121"/>
      <c r="C202" s="121"/>
      <c r="D202" s="121"/>
      <c r="E202" s="130">
        <v>8</v>
      </c>
      <c r="F202" s="131">
        <f>'jūsų prielaidos (1)'!$D$3</f>
        <v>1500</v>
      </c>
      <c r="G202" s="150"/>
      <c r="H202" s="134">
        <f>MIN(I202:J202)</f>
        <v>300</v>
      </c>
      <c r="I202" s="151">
        <f>F202*0.2-'jūsų prielaidos (1)'!$D$71</f>
        <v>300</v>
      </c>
      <c r="J202" s="134">
        <f>300-'jūsų prielaidos (1)'!$D$71</f>
        <v>300</v>
      </c>
      <c r="K202" s="132"/>
      <c r="L202" s="150"/>
      <c r="M202" s="135"/>
      <c r="N202" s="135"/>
      <c r="O202" s="136">
        <f>P202*'jūsų prielaidos (1)'!$D$20</f>
        <v>160.239191578483</v>
      </c>
      <c r="P202" s="30">
        <f>(F202+H202+P201-K202-L202-O201-N202)*$C$8</f>
        <v>21365.2255437977</v>
      </c>
      <c r="Q202" s="30">
        <f>Q201+F202+H202</f>
        <v>14100</v>
      </c>
      <c r="R202" s="30">
        <f>P202-Q202</f>
        <v>7265.2255437977</v>
      </c>
      <c r="S202" s="30">
        <v>0</v>
      </c>
      <c r="T202" s="31">
        <v>0</v>
      </c>
      <c r="U202" s="153">
        <f>R202*0.15</f>
        <v>1089.783831569650</v>
      </c>
      <c r="V202" s="31">
        <v>0</v>
      </c>
      <c r="W202" s="31">
        <f>V202+W201</f>
        <v>0</v>
      </c>
      <c r="X202" s="30">
        <f>P202-S202-W202</f>
        <v>21365.2255437977</v>
      </c>
      <c r="Y202" s="33">
        <f>P202</f>
        <v>21365.2255437977</v>
      </c>
      <c r="Z202" s="120"/>
    </row>
    <row r="203" ht="13.65" customHeight="1">
      <c r="A203" s="114"/>
      <c r="B203" s="121"/>
      <c r="C203" s="121"/>
      <c r="D203" s="121"/>
      <c r="E203" s="130">
        <v>9</v>
      </c>
      <c r="F203" s="131">
        <f>'jūsų prielaidos (1)'!$D$3</f>
        <v>1500</v>
      </c>
      <c r="G203" s="150"/>
      <c r="H203" s="134">
        <f>MIN(I203:J203)</f>
        <v>300</v>
      </c>
      <c r="I203" s="151">
        <f>F203*0.2-'jūsų prielaidos (1)'!$D$71</f>
        <v>300</v>
      </c>
      <c r="J203" s="134">
        <f>300-'jūsų prielaidos (1)'!$D$71</f>
        <v>300</v>
      </c>
      <c r="K203" s="132"/>
      <c r="L203" s="150"/>
      <c r="M203" s="135"/>
      <c r="N203" s="135"/>
      <c r="O203" s="136">
        <f>P203*'jūsų prielaidos (1)'!$D$20</f>
        <v>189.791137405808</v>
      </c>
      <c r="P203" s="30">
        <f>(F203+H203+P202-K203-L203-O202-N203)*$C$8</f>
        <v>25305.4849874411</v>
      </c>
      <c r="Q203" s="30">
        <f>Q202+F203+H203</f>
        <v>15900</v>
      </c>
      <c r="R203" s="30">
        <f>P203-Q203</f>
        <v>9405.484987441099</v>
      </c>
      <c r="S203" s="30">
        <v>0</v>
      </c>
      <c r="T203" s="31">
        <v>0</v>
      </c>
      <c r="U203" s="153">
        <f>R203*0.15</f>
        <v>1410.822748116160</v>
      </c>
      <c r="V203" s="31">
        <v>0</v>
      </c>
      <c r="W203" s="31">
        <f>V203+W202</f>
        <v>0</v>
      </c>
      <c r="X203" s="30">
        <f>P203-S203-W203</f>
        <v>25305.4849874411</v>
      </c>
      <c r="Y203" s="33">
        <f>P203</f>
        <v>25305.4849874411</v>
      </c>
      <c r="Z203" s="120"/>
    </row>
    <row r="204" ht="13.65" customHeight="1">
      <c r="A204" s="114"/>
      <c r="B204" s="121"/>
      <c r="C204" s="121"/>
      <c r="D204" s="121"/>
      <c r="E204" s="130">
        <v>10</v>
      </c>
      <c r="F204" s="131">
        <f>'jūsų prielaidos (1)'!$D$3</f>
        <v>1500</v>
      </c>
      <c r="G204" s="150"/>
      <c r="H204" s="134">
        <f>MIN(I204:J204)</f>
        <v>300</v>
      </c>
      <c r="I204" s="151">
        <f>F204*0.2-'jūsų prielaidos (1)'!$D$71</f>
        <v>300</v>
      </c>
      <c r="J204" s="134">
        <f>300-'jūsų prielaidos (1)'!$D$71</f>
        <v>300</v>
      </c>
      <c r="K204" s="132"/>
      <c r="L204" s="150"/>
      <c r="M204" s="135"/>
      <c r="N204" s="135"/>
      <c r="O204" s="136">
        <f>P204*'jūsų prielaidos (1)'!$D$20</f>
        <v>222.054474262791</v>
      </c>
      <c r="P204" s="30">
        <f>(F204+H204+P203-K204-L204-O203-N204)*$C$8</f>
        <v>29607.2632350388</v>
      </c>
      <c r="Q204" s="30">
        <f>Q203+F204+H204</f>
        <v>17700</v>
      </c>
      <c r="R204" s="30">
        <f>P204-Q204</f>
        <v>11907.2632350388</v>
      </c>
      <c r="S204" s="30">
        <v>0</v>
      </c>
      <c r="T204" s="31">
        <v>0</v>
      </c>
      <c r="U204" s="153">
        <f>R204*0.15</f>
        <v>1786.089485255820</v>
      </c>
      <c r="V204" s="31">
        <v>0</v>
      </c>
      <c r="W204" s="31">
        <f>V204+W203</f>
        <v>0</v>
      </c>
      <c r="X204" s="30">
        <f>P204-S204-W204</f>
        <v>29607.2632350388</v>
      </c>
      <c r="Y204" s="33">
        <f>P204</f>
        <v>29607.2632350388</v>
      </c>
      <c r="Z204" s="120"/>
    </row>
    <row r="205" ht="13.65" customHeight="1">
      <c r="A205" s="114"/>
      <c r="B205" s="121"/>
      <c r="C205" s="121"/>
      <c r="D205" s="121"/>
      <c r="E205" s="130">
        <v>11</v>
      </c>
      <c r="F205" s="131">
        <f>'jūsų prielaidos (1)'!$D$3</f>
        <v>1500</v>
      </c>
      <c r="G205" s="150"/>
      <c r="H205" s="134">
        <f>MIN(I205:J205)</f>
        <v>300</v>
      </c>
      <c r="I205" s="151">
        <f>F205*0.2-'jūsų prielaidos (1)'!$D$71</f>
        <v>300</v>
      </c>
      <c r="J205" s="134">
        <f>300-'jūsų prielaidos (1)'!$D$71</f>
        <v>300</v>
      </c>
      <c r="K205" s="132"/>
      <c r="L205" s="150"/>
      <c r="M205" s="135"/>
      <c r="N205" s="135"/>
      <c r="O205" s="136">
        <f>P205*'jūsų prielaidos (1)'!$D$20</f>
        <v>257.277972276402</v>
      </c>
      <c r="P205" s="30">
        <f>(F205+H205+P204-K205-L205-O204-N205)*$C$8</f>
        <v>34303.7296368536</v>
      </c>
      <c r="Q205" s="30">
        <f>Q204+F205+H205</f>
        <v>19500</v>
      </c>
      <c r="R205" s="30">
        <f>P205-Q205</f>
        <v>14803.7296368536</v>
      </c>
      <c r="S205" s="30">
        <v>0</v>
      </c>
      <c r="T205" s="31">
        <v>0</v>
      </c>
      <c r="U205" s="153">
        <f>R205*0.15</f>
        <v>2220.559445528040</v>
      </c>
      <c r="V205" s="31">
        <v>0</v>
      </c>
      <c r="W205" s="31">
        <f>V205+W204</f>
        <v>0</v>
      </c>
      <c r="X205" s="30">
        <f>P205-S205-W205</f>
        <v>34303.7296368536</v>
      </c>
      <c r="Y205" s="33">
        <f>P205</f>
        <v>34303.7296368536</v>
      </c>
      <c r="Z205" s="120"/>
    </row>
    <row r="206" ht="13.65" customHeight="1">
      <c r="A206" s="114"/>
      <c r="B206" s="121"/>
      <c r="C206" s="121"/>
      <c r="D206" s="121"/>
      <c r="E206" s="130">
        <v>12</v>
      </c>
      <c r="F206" s="131">
        <f>'jūsų prielaidos (1)'!$D$3</f>
        <v>1500</v>
      </c>
      <c r="G206" s="150"/>
      <c r="H206" s="134">
        <f>MIN(I206:J206)</f>
        <v>300</v>
      </c>
      <c r="I206" s="151">
        <f>F206*0.2-'jūsų prielaidos (1)'!$D$71</f>
        <v>300</v>
      </c>
      <c r="J206" s="134">
        <f>300-'jūsų prielaidos (1)'!$D$71</f>
        <v>300</v>
      </c>
      <c r="K206" s="132"/>
      <c r="L206" s="150"/>
      <c r="M206" s="135"/>
      <c r="N206" s="135"/>
      <c r="O206" s="136">
        <f>P206*'jūsų prielaidos (1)'!$D$20</f>
        <v>295.733226232762</v>
      </c>
      <c r="P206" s="30">
        <f>(F206+H206+P205-K206-L206-O205-N206)*$C$8</f>
        <v>39431.0968310349</v>
      </c>
      <c r="Q206" s="30">
        <f>Q205+F206+H206</f>
        <v>21300</v>
      </c>
      <c r="R206" s="30">
        <f>P206-Q206</f>
        <v>18131.0968310349</v>
      </c>
      <c r="S206" s="30">
        <v>0</v>
      </c>
      <c r="T206" s="31">
        <v>0</v>
      </c>
      <c r="U206" s="153">
        <f>R206*0.15</f>
        <v>2719.664524655230</v>
      </c>
      <c r="V206" s="31">
        <v>0</v>
      </c>
      <c r="W206" s="31">
        <f>V206+W205</f>
        <v>0</v>
      </c>
      <c r="X206" s="30">
        <f>P206-S206-W206</f>
        <v>39431.0968310349</v>
      </c>
      <c r="Y206" s="33">
        <f>P206</f>
        <v>39431.0968310349</v>
      </c>
      <c r="Z206" s="120"/>
    </row>
    <row r="207" ht="13.65" customHeight="1">
      <c r="A207" s="114"/>
      <c r="B207" s="121"/>
      <c r="C207" s="121"/>
      <c r="D207" s="121"/>
      <c r="E207" s="130">
        <v>13</v>
      </c>
      <c r="F207" s="131">
        <f>'jūsų prielaidos (1)'!$D$3</f>
        <v>1500</v>
      </c>
      <c r="G207" s="150"/>
      <c r="H207" s="134">
        <f>MIN(I207:J207)</f>
        <v>300</v>
      </c>
      <c r="I207" s="151">
        <f>F207*0.2-'jūsų prielaidos (1)'!$D$71</f>
        <v>300</v>
      </c>
      <c r="J207" s="134">
        <f>300-'jūsų prielaidos (1)'!$D$71</f>
        <v>300</v>
      </c>
      <c r="K207" s="132"/>
      <c r="L207" s="150"/>
      <c r="M207" s="135"/>
      <c r="N207" s="135"/>
      <c r="O207" s="136">
        <f>P207*'jūsų prielaidos (1)'!$D$20</f>
        <v>337.716749739618</v>
      </c>
      <c r="P207" s="30">
        <f>(F207+H207+P206-K207-L207-O206-N207)*$C$8</f>
        <v>45028.8999652824</v>
      </c>
      <c r="Q207" s="30">
        <f>Q206+F207+H207</f>
        <v>23100</v>
      </c>
      <c r="R207" s="30">
        <f>P207-Q207</f>
        <v>21928.8999652824</v>
      </c>
      <c r="S207" s="30">
        <v>0</v>
      </c>
      <c r="T207" s="31">
        <v>0</v>
      </c>
      <c r="U207" s="153">
        <f>R207*0.15</f>
        <v>3289.334994792360</v>
      </c>
      <c r="V207" s="31">
        <v>0</v>
      </c>
      <c r="W207" s="31">
        <f>V207+W206</f>
        <v>0</v>
      </c>
      <c r="X207" s="30">
        <f>P207-S207-W207</f>
        <v>45028.8999652824</v>
      </c>
      <c r="Y207" s="33">
        <f>P207</f>
        <v>45028.8999652824</v>
      </c>
      <c r="Z207" s="120"/>
    </row>
    <row r="208" ht="13.65" customHeight="1">
      <c r="A208" s="114"/>
      <c r="B208" s="121"/>
      <c r="C208" s="121"/>
      <c r="D208" s="121"/>
      <c r="E208" s="130">
        <v>14</v>
      </c>
      <c r="F208" s="131">
        <f>'jūsų prielaidos (1)'!$D$3</f>
        <v>1500</v>
      </c>
      <c r="G208" s="150"/>
      <c r="H208" s="134">
        <f>MIN(I208:J208)</f>
        <v>300</v>
      </c>
      <c r="I208" s="151">
        <f>F208*0.2-'jūsų prielaidos (1)'!$D$71</f>
        <v>300</v>
      </c>
      <c r="J208" s="134">
        <f>300-'jūsų prielaidos (1)'!$D$71</f>
        <v>300</v>
      </c>
      <c r="K208" s="132"/>
      <c r="L208" s="150"/>
      <c r="M208" s="135"/>
      <c r="N208" s="135"/>
      <c r="O208" s="136">
        <f>P208*'jūsų prielaidos (1)'!$D$20</f>
        <v>383.552261528228</v>
      </c>
      <c r="P208" s="30">
        <f>(F208+H208+P207-K208-L208-O207-N208)*$C$8</f>
        <v>51140.3015370971</v>
      </c>
      <c r="Q208" s="30">
        <f>Q207+F208+H208</f>
        <v>24900</v>
      </c>
      <c r="R208" s="30">
        <f>P208-Q208</f>
        <v>26240.3015370971</v>
      </c>
      <c r="S208" s="30">
        <v>0</v>
      </c>
      <c r="T208" s="31">
        <v>0</v>
      </c>
      <c r="U208" s="153">
        <f>R208*0.15</f>
        <v>3936.045230564560</v>
      </c>
      <c r="V208" s="31">
        <v>0</v>
      </c>
      <c r="W208" s="31">
        <f>V208+W207</f>
        <v>0</v>
      </c>
      <c r="X208" s="30">
        <f>P208-S208-W208</f>
        <v>51140.3015370971</v>
      </c>
      <c r="Y208" s="33">
        <f>P208</f>
        <v>51140.3015370971</v>
      </c>
      <c r="Z208" s="120"/>
    </row>
    <row r="209" ht="13.65" customHeight="1">
      <c r="A209" s="114"/>
      <c r="B209" s="121"/>
      <c r="C209" s="121"/>
      <c r="D209" s="121"/>
      <c r="E209" s="130">
        <v>15</v>
      </c>
      <c r="F209" s="131">
        <f>'jūsų prielaidos (1)'!$D$3</f>
        <v>1500</v>
      </c>
      <c r="G209" s="150"/>
      <c r="H209" s="134">
        <f>MIN(I209:J209)</f>
        <v>300</v>
      </c>
      <c r="I209" s="151">
        <f>F209*0.2-'jūsų prielaidos (1)'!$D$71</f>
        <v>300</v>
      </c>
      <c r="J209" s="134">
        <f>300-'jūsų prielaidos (1)'!$D$71</f>
        <v>300</v>
      </c>
      <c r="K209" s="132"/>
      <c r="L209" s="150"/>
      <c r="M209" s="135"/>
      <c r="N209" s="135"/>
      <c r="O209" s="136">
        <f>P209*'jūsų prielaidos (1)'!$D$20</f>
        <v>433.593181523444</v>
      </c>
      <c r="P209" s="30">
        <f>(F209+H209+P208-K209-L209-O208-N209)*$C$8</f>
        <v>57812.4242031258</v>
      </c>
      <c r="Q209" s="30">
        <f>Q208+F209+H209</f>
        <v>26700</v>
      </c>
      <c r="R209" s="30">
        <f>P209-Q209</f>
        <v>31112.4242031258</v>
      </c>
      <c r="S209" s="30">
        <v>0</v>
      </c>
      <c r="T209" s="31">
        <v>0</v>
      </c>
      <c r="U209" s="153">
        <f>R209*0.15</f>
        <v>4666.863630468870</v>
      </c>
      <c r="V209" s="31">
        <v>0</v>
      </c>
      <c r="W209" s="31">
        <f>V209+W208</f>
        <v>0</v>
      </c>
      <c r="X209" s="30">
        <f>P209-S209-W209</f>
        <v>57812.4242031258</v>
      </c>
      <c r="Y209" s="33">
        <f>P209</f>
        <v>57812.4242031258</v>
      </c>
      <c r="Z209" s="120"/>
    </row>
    <row r="210" ht="13.65" customHeight="1">
      <c r="A210" s="114"/>
      <c r="B210" s="121"/>
      <c r="C210" s="121"/>
      <c r="D210" s="121"/>
      <c r="E210" s="130">
        <v>16</v>
      </c>
      <c r="F210" s="131">
        <f>'jūsų prielaidos (1)'!$D$3</f>
        <v>1500</v>
      </c>
      <c r="G210" s="150"/>
      <c r="H210" s="134">
        <f>MIN(I210:J210)</f>
        <v>300</v>
      </c>
      <c r="I210" s="151">
        <f>F210*0.2-'jūsų prielaidos (1)'!$D$71</f>
        <v>300</v>
      </c>
      <c r="J210" s="134">
        <f>300-'jūsų prielaidos (1)'!$D$71</f>
        <v>300</v>
      </c>
      <c r="K210" s="132"/>
      <c r="L210" s="150"/>
      <c r="M210" s="135"/>
      <c r="N210" s="135"/>
      <c r="O210" s="136">
        <f>P210*'jūsų prielaidos (1)'!$D$20</f>
        <v>488.225355928220</v>
      </c>
      <c r="P210" s="30">
        <f>(F210+H210+P209-K210-L210-O209-N210)*$C$8</f>
        <v>65096.7141237626</v>
      </c>
      <c r="Q210" s="30">
        <f>Q209+F210+H210</f>
        <v>28500</v>
      </c>
      <c r="R210" s="30">
        <f>P210-Q210</f>
        <v>36596.7141237626</v>
      </c>
      <c r="S210" s="30">
        <v>0</v>
      </c>
      <c r="T210" s="31">
        <v>0</v>
      </c>
      <c r="U210" s="153">
        <f>R210*0.15</f>
        <v>5489.507118564390</v>
      </c>
      <c r="V210" s="31">
        <v>0</v>
      </c>
      <c r="W210" s="31">
        <f>V210+W209</f>
        <v>0</v>
      </c>
      <c r="X210" s="30">
        <f>P210-S210-W210</f>
        <v>65096.7141237626</v>
      </c>
      <c r="Y210" s="33">
        <f>P210</f>
        <v>65096.7141237626</v>
      </c>
      <c r="Z210" s="120"/>
    </row>
    <row r="211" ht="13.65" customHeight="1">
      <c r="A211" s="114"/>
      <c r="B211" s="121"/>
      <c r="C211" s="121"/>
      <c r="D211" s="121"/>
      <c r="E211" s="130">
        <v>17</v>
      </c>
      <c r="F211" s="131">
        <f>'jūsų prielaidos (1)'!$D$3</f>
        <v>1500</v>
      </c>
      <c r="G211" s="150"/>
      <c r="H211" s="134">
        <f>MIN(I211:J211)</f>
        <v>300</v>
      </c>
      <c r="I211" s="151">
        <f>F211*0.2-'jūsų prielaidos (1)'!$D$71</f>
        <v>300</v>
      </c>
      <c r="J211" s="134">
        <f>300-'jūsų prielaidos (1)'!$D$71</f>
        <v>300</v>
      </c>
      <c r="K211" s="132"/>
      <c r="L211" s="150"/>
      <c r="M211" s="135"/>
      <c r="N211" s="135"/>
      <c r="O211" s="136">
        <f>P211*'jūsų prielaidos (1)'!$D$20</f>
        <v>547.8700323346339</v>
      </c>
      <c r="P211" s="30">
        <f>(F211+H211+P210-K211-L211-O210-N211)*$C$8</f>
        <v>73049.3376446178</v>
      </c>
      <c r="Q211" s="30">
        <f>Q210+F211+H211</f>
        <v>30300</v>
      </c>
      <c r="R211" s="30">
        <f>P211-Q211</f>
        <v>42749.3376446178</v>
      </c>
      <c r="S211" s="30">
        <v>0</v>
      </c>
      <c r="T211" s="31">
        <v>0</v>
      </c>
      <c r="U211" s="153">
        <f>R211*0.15</f>
        <v>6412.400646692670</v>
      </c>
      <c r="V211" s="31">
        <v>0</v>
      </c>
      <c r="W211" s="31">
        <f>V211+W210</f>
        <v>0</v>
      </c>
      <c r="X211" s="30">
        <f>P211-S211-W211</f>
        <v>73049.3376446178</v>
      </c>
      <c r="Y211" s="33">
        <f>P211</f>
        <v>73049.3376446178</v>
      </c>
      <c r="Z211" s="120"/>
    </row>
    <row r="212" ht="13.65" customHeight="1">
      <c r="A212" s="114"/>
      <c r="B212" s="121"/>
      <c r="C212" s="121"/>
      <c r="D212" s="121"/>
      <c r="E212" s="130">
        <v>18</v>
      </c>
      <c r="F212" s="131">
        <f>'jūsų prielaidos (1)'!$D$3</f>
        <v>1500</v>
      </c>
      <c r="G212" s="150"/>
      <c r="H212" s="134">
        <f>MIN(I212:J212)</f>
        <v>300</v>
      </c>
      <c r="I212" s="151">
        <f>F212*0.2-'jūsų prielaidos (1)'!$D$71</f>
        <v>300</v>
      </c>
      <c r="J212" s="134">
        <f>300-'jūsų prielaidos (1)'!$D$71</f>
        <v>300</v>
      </c>
      <c r="K212" s="132"/>
      <c r="L212" s="150"/>
      <c r="M212" s="135"/>
      <c r="N212" s="135"/>
      <c r="O212" s="136">
        <f>P212*'jūsų prielaidos (1)'!$D$20</f>
        <v>612.987107801336</v>
      </c>
      <c r="P212" s="30">
        <f>(F212+H212+P211-K212-L212-O211-N212)*$C$8</f>
        <v>81731.6143735115</v>
      </c>
      <c r="Q212" s="30">
        <f>Q211+F212+H212</f>
        <v>32100</v>
      </c>
      <c r="R212" s="30">
        <f>P212-Q212</f>
        <v>49631.6143735115</v>
      </c>
      <c r="S212" s="30">
        <v>0</v>
      </c>
      <c r="T212" s="31">
        <v>0</v>
      </c>
      <c r="U212" s="153">
        <f>R212*0.15</f>
        <v>7444.742156026720</v>
      </c>
      <c r="V212" s="31">
        <v>0</v>
      </c>
      <c r="W212" s="31">
        <f>V212+W211</f>
        <v>0</v>
      </c>
      <c r="X212" s="30">
        <f>P212-S212-W212</f>
        <v>81731.6143735115</v>
      </c>
      <c r="Y212" s="33">
        <f>P212</f>
        <v>81731.6143735115</v>
      </c>
      <c r="Z212" s="120"/>
    </row>
    <row r="213" ht="13.65" customHeight="1">
      <c r="A213" s="114"/>
      <c r="B213" s="121"/>
      <c r="C213" s="121"/>
      <c r="D213" s="121"/>
      <c r="E213" s="130">
        <v>19</v>
      </c>
      <c r="F213" s="131">
        <f>'jūsų prielaidos (1)'!$D$3</f>
        <v>1500</v>
      </c>
      <c r="G213" s="150"/>
      <c r="H213" s="134">
        <f>MIN(I213:J213)</f>
        <v>300</v>
      </c>
      <c r="I213" s="151">
        <f>F213*0.2-'jūsų prielaidos (1)'!$D$71</f>
        <v>300</v>
      </c>
      <c r="J213" s="134">
        <f>300-'jūsų prielaidos (1)'!$D$71</f>
        <v>300</v>
      </c>
      <c r="K213" s="132"/>
      <c r="L213" s="150"/>
      <c r="M213" s="135"/>
      <c r="N213" s="135"/>
      <c r="O213" s="136">
        <f>P213*'jūsų prielaidos (1)'!$D$20</f>
        <v>684.078674942109</v>
      </c>
      <c r="P213" s="30">
        <f>(F213+H213+P212-K213-L213-O212-N213)*$C$8</f>
        <v>91210.4899922812</v>
      </c>
      <c r="Q213" s="30">
        <f>Q212+F213+H213</f>
        <v>33900</v>
      </c>
      <c r="R213" s="30">
        <f>P213-Q213</f>
        <v>57310.4899922812</v>
      </c>
      <c r="S213" s="30">
        <v>0</v>
      </c>
      <c r="T213" s="31">
        <v>0</v>
      </c>
      <c r="U213" s="153">
        <f>R213*0.15</f>
        <v>8596.573498842179</v>
      </c>
      <c r="V213" s="31">
        <v>0</v>
      </c>
      <c r="W213" s="31">
        <f>V213+W212</f>
        <v>0</v>
      </c>
      <c r="X213" s="30">
        <f>P213-S213-W213</f>
        <v>91210.4899922812</v>
      </c>
      <c r="Y213" s="33">
        <f>P213</f>
        <v>91210.4899922812</v>
      </c>
      <c r="Z213" s="120"/>
    </row>
    <row r="214" ht="13.65" customHeight="1">
      <c r="A214" s="114"/>
      <c r="B214" s="121"/>
      <c r="C214" s="121"/>
      <c r="D214" s="121"/>
      <c r="E214" s="130">
        <v>20</v>
      </c>
      <c r="F214" s="131">
        <f>'jūsų prielaidos (1)'!$D$3</f>
        <v>1500</v>
      </c>
      <c r="G214" s="150"/>
      <c r="H214" s="134">
        <f>MIN(I214:J214)</f>
        <v>300</v>
      </c>
      <c r="I214" s="151">
        <f>F214*0.2-'jūsų prielaidos (1)'!$D$71</f>
        <v>300</v>
      </c>
      <c r="J214" s="134">
        <f>300-'jūsų prielaidos (1)'!$D$71</f>
        <v>300</v>
      </c>
      <c r="K214" s="132"/>
      <c r="L214" s="150"/>
      <c r="M214" s="135"/>
      <c r="N214" s="135"/>
      <c r="O214" s="136">
        <f>P214*'jūsų prielaidos (1)'!$D$20</f>
        <v>761.692893368048</v>
      </c>
      <c r="P214" s="30">
        <f>(F214+H214+P213-K214-L214-O213-N214)*$C$8</f>
        <v>101559.052449073</v>
      </c>
      <c r="Q214" s="30">
        <f>Q213+F214+H214</f>
        <v>35700</v>
      </c>
      <c r="R214" s="30">
        <f>P214-Q214</f>
        <v>65859.052449073</v>
      </c>
      <c r="S214" s="30">
        <v>0</v>
      </c>
      <c r="T214" s="31">
        <v>0</v>
      </c>
      <c r="U214" s="153">
        <f>R214*0.15</f>
        <v>9878.857867360950</v>
      </c>
      <c r="V214" s="31">
        <v>0</v>
      </c>
      <c r="W214" s="31">
        <f>V214+W213</f>
        <v>0</v>
      </c>
      <c r="X214" s="30">
        <f>P214-S214-W214</f>
        <v>101559.052449073</v>
      </c>
      <c r="Y214" s="33">
        <f>P214</f>
        <v>101559.052449073</v>
      </c>
      <c r="Z214" s="120"/>
    </row>
    <row r="215" ht="13.65" customHeight="1">
      <c r="A215" s="114"/>
      <c r="B215" s="121"/>
      <c r="C215" s="121"/>
      <c r="D215" s="121"/>
      <c r="E215" s="130">
        <v>21</v>
      </c>
      <c r="F215" s="131">
        <f>'jūsų prielaidos (1)'!$D$3</f>
        <v>1500</v>
      </c>
      <c r="G215" s="150"/>
      <c r="H215" s="134">
        <f>MIN(I215:J215)</f>
        <v>300</v>
      </c>
      <c r="I215" s="151">
        <f>F215*0.2-'jūsų prielaidos (1)'!$D$71</f>
        <v>300</v>
      </c>
      <c r="J215" s="134">
        <f>300-'jūsų prielaidos (1)'!$D$71</f>
        <v>300</v>
      </c>
      <c r="K215" s="132"/>
      <c r="L215" s="150"/>
      <c r="M215" s="135"/>
      <c r="N215" s="135"/>
      <c r="O215" s="136">
        <f>P215*'jūsų prielaidos (1)'!$D$20</f>
        <v>846.428216334563</v>
      </c>
      <c r="P215" s="30">
        <f>(F215+H215+P214-K215-L215-O214-N215)*$C$8</f>
        <v>112857.095511275</v>
      </c>
      <c r="Q215" s="30">
        <f>Q214+F215+H215</f>
        <v>37500</v>
      </c>
      <c r="R215" s="30">
        <f>P215-Q215</f>
        <v>75357.095511274994</v>
      </c>
      <c r="S215" s="30">
        <v>0</v>
      </c>
      <c r="T215" s="31">
        <v>0</v>
      </c>
      <c r="U215" s="153">
        <f>R215*0.15</f>
        <v>11303.5643266912</v>
      </c>
      <c r="V215" s="31">
        <v>0</v>
      </c>
      <c r="W215" s="31">
        <f>V215+W214</f>
        <v>0</v>
      </c>
      <c r="X215" s="30">
        <f>P215-S215-W215</f>
        <v>112857.095511275</v>
      </c>
      <c r="Y215" s="33">
        <f>P215</f>
        <v>112857.095511275</v>
      </c>
      <c r="Z215" s="120"/>
    </row>
    <row r="216" ht="13.65" customHeight="1">
      <c r="A216" s="114"/>
      <c r="B216" s="121"/>
      <c r="C216" s="121"/>
      <c r="D216" s="121"/>
      <c r="E216" s="130">
        <v>22</v>
      </c>
      <c r="F216" s="131">
        <f>'jūsų prielaidos (1)'!$D$3</f>
        <v>1500</v>
      </c>
      <c r="G216" s="150"/>
      <c r="H216" s="134">
        <f>MIN(I216:J216)</f>
        <v>300</v>
      </c>
      <c r="I216" s="151">
        <f>F216*0.2-'jūsų prielaidos (1)'!$D$71</f>
        <v>300</v>
      </c>
      <c r="J216" s="134">
        <f>300-'jūsų prielaidos (1)'!$D$71</f>
        <v>300</v>
      </c>
      <c r="K216" s="132"/>
      <c r="L216" s="150"/>
      <c r="M216" s="135"/>
      <c r="N216" s="135"/>
      <c r="O216" s="136">
        <f>P216*'jūsų prielaidos (1)'!$D$20</f>
        <v>938.938005183255</v>
      </c>
      <c r="P216" s="30">
        <f>(F216+H216+P215-K216-L216-O215-N216)*$C$8</f>
        <v>125191.734024434</v>
      </c>
      <c r="Q216" s="30">
        <f>Q215+F216+H216</f>
        <v>39300</v>
      </c>
      <c r="R216" s="30">
        <f>P216-Q216</f>
        <v>85891.734024434</v>
      </c>
      <c r="S216" s="30">
        <v>0</v>
      </c>
      <c r="T216" s="31">
        <v>0</v>
      </c>
      <c r="U216" s="153">
        <f>R216*0.15</f>
        <v>12883.7601036651</v>
      </c>
      <c r="V216" s="31">
        <v>0</v>
      </c>
      <c r="W216" s="31">
        <f>V216+W215</f>
        <v>0</v>
      </c>
      <c r="X216" s="30">
        <f>P216-S216-W216</f>
        <v>125191.734024434</v>
      </c>
      <c r="Y216" s="33">
        <f>P216</f>
        <v>125191.734024434</v>
      </c>
      <c r="Z216" s="120"/>
    </row>
    <row r="217" ht="13.65" customHeight="1">
      <c r="A217" s="114"/>
      <c r="B217" s="121"/>
      <c r="C217" s="121"/>
      <c r="D217" s="121"/>
      <c r="E217" s="130">
        <v>23</v>
      </c>
      <c r="F217" s="131">
        <f>'jūsų prielaidos (1)'!$D$3</f>
        <v>1500</v>
      </c>
      <c r="G217" s="150"/>
      <c r="H217" s="134">
        <f>MIN(I217:J217)</f>
        <v>300</v>
      </c>
      <c r="I217" s="151">
        <f>F217*0.2-'jūsų prielaidos (1)'!$D$71</f>
        <v>300</v>
      </c>
      <c r="J217" s="134">
        <f>300-'jūsų prielaidos (1)'!$D$71</f>
        <v>300</v>
      </c>
      <c r="K217" s="132"/>
      <c r="L217" s="150"/>
      <c r="M217" s="135"/>
      <c r="N217" s="135"/>
      <c r="O217" s="136">
        <f>P217*'jūsų prielaidos (1)'!$D$20</f>
        <v>1039.935567158820</v>
      </c>
      <c r="P217" s="30">
        <f>(F217+H217+P216-K217-L217-O216-N217)*$C$8</f>
        <v>138658.075621176</v>
      </c>
      <c r="Q217" s="30">
        <f>Q216+F217+H217</f>
        <v>41100</v>
      </c>
      <c r="R217" s="30">
        <f>P217-Q217</f>
        <v>97558.075621176</v>
      </c>
      <c r="S217" s="30">
        <v>0</v>
      </c>
      <c r="T217" s="31">
        <v>0</v>
      </c>
      <c r="U217" s="153">
        <f>R217*0.15</f>
        <v>14633.7113431764</v>
      </c>
      <c r="V217" s="31">
        <v>0</v>
      </c>
      <c r="W217" s="31">
        <f>V217+W216</f>
        <v>0</v>
      </c>
      <c r="X217" s="30">
        <f>P217-S217-W217</f>
        <v>138658.075621176</v>
      </c>
      <c r="Y217" s="33">
        <f>P217</f>
        <v>138658.075621176</v>
      </c>
      <c r="Z217" s="120"/>
    </row>
    <row r="218" ht="13.65" customHeight="1">
      <c r="A218" s="114"/>
      <c r="B218" s="121"/>
      <c r="C218" s="121"/>
      <c r="D218" s="121"/>
      <c r="E218" s="130">
        <v>24</v>
      </c>
      <c r="F218" s="131">
        <f>'jūsų prielaidos (1)'!$D$3</f>
        <v>1500</v>
      </c>
      <c r="G218" s="150"/>
      <c r="H218" s="134">
        <f>MIN(I218:J218)</f>
        <v>300</v>
      </c>
      <c r="I218" s="151">
        <f>F218*0.2-'jūsų prielaidos (1)'!$D$71</f>
        <v>300</v>
      </c>
      <c r="J218" s="134">
        <f>300-'jūsų prielaidos (1)'!$D$71</f>
        <v>300</v>
      </c>
      <c r="K218" s="132"/>
      <c r="L218" s="150"/>
      <c r="M218" s="135"/>
      <c r="N218" s="135"/>
      <c r="O218" s="136">
        <f>P218*'jūsų prielaidos (1)'!$D$20</f>
        <v>1150.199655445640</v>
      </c>
      <c r="P218" s="30">
        <f>(F218+H218+P217-K218-L218-O217-N218)*$C$8</f>
        <v>153359.954059419</v>
      </c>
      <c r="Q218" s="30">
        <f>Q217+F218+H218</f>
        <v>42900</v>
      </c>
      <c r="R218" s="30">
        <f>P218-Q218</f>
        <v>110459.954059419</v>
      </c>
      <c r="S218" s="30">
        <v>0</v>
      </c>
      <c r="T218" s="31">
        <v>0</v>
      </c>
      <c r="U218" s="153">
        <f>R218*0.15</f>
        <v>16568.9931089128</v>
      </c>
      <c r="V218" s="31">
        <v>0</v>
      </c>
      <c r="W218" s="31">
        <f>V218+W217</f>
        <v>0</v>
      </c>
      <c r="X218" s="30">
        <f>P218-S218-W218</f>
        <v>153359.954059419</v>
      </c>
      <c r="Y218" s="33">
        <f>P218</f>
        <v>153359.954059419</v>
      </c>
      <c r="Z218" s="120"/>
    </row>
    <row r="219" ht="13.65" customHeight="1">
      <c r="A219" s="114"/>
      <c r="B219" s="121"/>
      <c r="C219" s="121"/>
      <c r="D219" s="121"/>
      <c r="E219" s="130">
        <v>25</v>
      </c>
      <c r="F219" s="131">
        <f>'jūsų prielaidos (1)'!$D$3</f>
        <v>1500</v>
      </c>
      <c r="G219" s="150"/>
      <c r="H219" s="134">
        <f>MIN(I219:J219)</f>
        <v>300</v>
      </c>
      <c r="I219" s="151">
        <f>F219*0.2-'jūsų prielaidos (1)'!$D$71</f>
        <v>300</v>
      </c>
      <c r="J219" s="134">
        <f>300-'jūsų prielaidos (1)'!$D$71</f>
        <v>300</v>
      </c>
      <c r="K219" s="132"/>
      <c r="L219" s="150"/>
      <c r="M219" s="135"/>
      <c r="N219" s="135"/>
      <c r="O219" s="136">
        <f>P219*'jūsų prielaidos (1)'!$D$20</f>
        <v>1270.580473832780</v>
      </c>
      <c r="P219" s="30">
        <f>(F219+H219+P218-K219-L219-O218-N219)*$C$8</f>
        <v>169410.729844371</v>
      </c>
      <c r="Q219" s="30">
        <f>Q218+F219+H219</f>
        <v>44700</v>
      </c>
      <c r="R219" s="30">
        <f>P219-Q219</f>
        <v>124710.729844371</v>
      </c>
      <c r="S219" s="30">
        <v>0</v>
      </c>
      <c r="T219" s="31">
        <v>0</v>
      </c>
      <c r="U219" s="153">
        <f>R219*0.15</f>
        <v>18706.6094766556</v>
      </c>
      <c r="V219" s="31">
        <v>0</v>
      </c>
      <c r="W219" s="31">
        <f>V219+W218</f>
        <v>0</v>
      </c>
      <c r="X219" s="30">
        <f>P219-S219-W219</f>
        <v>169410.729844371</v>
      </c>
      <c r="Y219" s="33">
        <f>P219</f>
        <v>169410.729844371</v>
      </c>
      <c r="Z219" s="120"/>
    </row>
    <row r="220" ht="13.65" customHeight="1">
      <c r="A220" s="114"/>
      <c r="B220" s="121"/>
      <c r="C220" s="121"/>
      <c r="D220" s="121"/>
      <c r="E220" s="130">
        <v>26</v>
      </c>
      <c r="F220" s="131">
        <f>'jūsų prielaidos (1)'!$D$3</f>
        <v>1500</v>
      </c>
      <c r="G220" s="150"/>
      <c r="H220" s="134">
        <f>MIN(I220:J220)</f>
        <v>300</v>
      </c>
      <c r="I220" s="151">
        <f>F220*0.2-'jūsų prielaidos (1)'!$D$71</f>
        <v>300</v>
      </c>
      <c r="J220" s="134">
        <f>300-'jūsų prielaidos (1)'!$D$71</f>
        <v>300</v>
      </c>
      <c r="K220" s="132"/>
      <c r="L220" s="150"/>
      <c r="M220" s="135"/>
      <c r="N220" s="135"/>
      <c r="O220" s="136">
        <f>P220*'jūsų prielaidos (1)'!$D$20</f>
        <v>1402.006232306940</v>
      </c>
      <c r="P220" s="30">
        <f>(F220+H220+P219-K220-L220-O219-N220)*$C$8</f>
        <v>186934.164307592</v>
      </c>
      <c r="Q220" s="30">
        <f>Q219+F220+H220</f>
        <v>46500</v>
      </c>
      <c r="R220" s="30">
        <f>P220-Q220</f>
        <v>140434.164307592</v>
      </c>
      <c r="S220" s="30">
        <v>0</v>
      </c>
      <c r="T220" s="31">
        <v>0</v>
      </c>
      <c r="U220" s="153">
        <f>R220*0.15</f>
        <v>21065.1246461388</v>
      </c>
      <c r="V220" s="31">
        <v>0</v>
      </c>
      <c r="W220" s="31">
        <f>V220+W219</f>
        <v>0</v>
      </c>
      <c r="X220" s="30">
        <f>P220-S220-W220</f>
        <v>186934.164307592</v>
      </c>
      <c r="Y220" s="33">
        <f>P220</f>
        <v>186934.164307592</v>
      </c>
      <c r="Z220" s="120"/>
    </row>
    <row r="221" ht="13.65" customHeight="1">
      <c r="A221" s="114"/>
      <c r="B221" s="121"/>
      <c r="C221" s="121"/>
      <c r="D221" s="121"/>
      <c r="E221" s="130">
        <v>27</v>
      </c>
      <c r="F221" s="131">
        <f>'jūsų prielaidos (1)'!$D$3</f>
        <v>1500</v>
      </c>
      <c r="G221" s="150"/>
      <c r="H221" s="134">
        <f>MIN(I221:J221)</f>
        <v>300</v>
      </c>
      <c r="I221" s="151">
        <f>F221*0.2-'jūsų prielaidos (1)'!$D$71</f>
        <v>300</v>
      </c>
      <c r="J221" s="134">
        <f>300-'jūsų prielaidos (1)'!$D$71</f>
        <v>300</v>
      </c>
      <c r="K221" s="132"/>
      <c r="L221" s="150"/>
      <c r="M221" s="135"/>
      <c r="N221" s="135"/>
      <c r="O221" s="136">
        <f>P221*'jūsų prielaidos (1)'!$D$20</f>
        <v>1545.490304121110</v>
      </c>
      <c r="P221" s="30">
        <f>(F221+H221+P220-K221-L221-O220-N221)*$C$8</f>
        <v>206065.373882814</v>
      </c>
      <c r="Q221" s="30">
        <f>Q220+F221+H221</f>
        <v>48300</v>
      </c>
      <c r="R221" s="30">
        <f>P221-Q221</f>
        <v>157765.373882814</v>
      </c>
      <c r="S221" s="30">
        <v>0</v>
      </c>
      <c r="T221" s="31">
        <v>0</v>
      </c>
      <c r="U221" s="153">
        <f>R221*0.15</f>
        <v>23664.8060824221</v>
      </c>
      <c r="V221" s="31">
        <v>0</v>
      </c>
      <c r="W221" s="31">
        <f>V221+W220</f>
        <v>0</v>
      </c>
      <c r="X221" s="30">
        <f>P221-S221-W221</f>
        <v>206065.373882814</v>
      </c>
      <c r="Y221" s="33">
        <f>P221</f>
        <v>206065.373882814</v>
      </c>
      <c r="Z221" s="120"/>
    </row>
    <row r="222" ht="13.65" customHeight="1">
      <c r="A222" s="114"/>
      <c r="B222" s="121"/>
      <c r="C222" s="121"/>
      <c r="D222" s="121"/>
      <c r="E222" s="130">
        <v>28</v>
      </c>
      <c r="F222" s="131">
        <f>'jūsų prielaidos (1)'!$D$3</f>
        <v>1500</v>
      </c>
      <c r="G222" s="150"/>
      <c r="H222" s="134">
        <f>MIN(I222:J222)</f>
        <v>300</v>
      </c>
      <c r="I222" s="151">
        <f>F222*0.2-'jūsų prielaidos (1)'!$D$71</f>
        <v>300</v>
      </c>
      <c r="J222" s="134">
        <f>300-'jūsų prielaidos (1)'!$D$71</f>
        <v>300</v>
      </c>
      <c r="K222" s="132"/>
      <c r="L222" s="150"/>
      <c r="M222" s="135"/>
      <c r="N222" s="135"/>
      <c r="O222" s="136">
        <f>P222*'jūsų prielaidos (1)'!$D$20</f>
        <v>1702.139039524220</v>
      </c>
      <c r="P222" s="30">
        <f>(F222+H222+P221-K222-L222-O221-N222)*$C$8</f>
        <v>226951.871936562</v>
      </c>
      <c r="Q222" s="30">
        <f>Q221+F222+H222</f>
        <v>50100</v>
      </c>
      <c r="R222" s="30">
        <f>P222-Q222</f>
        <v>176851.871936562</v>
      </c>
      <c r="S222" s="30">
        <v>0</v>
      </c>
      <c r="T222" s="31">
        <v>0</v>
      </c>
      <c r="U222" s="153">
        <f>R222*0.15</f>
        <v>26527.7807904843</v>
      </c>
      <c r="V222" s="31">
        <v>0</v>
      </c>
      <c r="W222" s="31">
        <f>V222+W221</f>
        <v>0</v>
      </c>
      <c r="X222" s="30">
        <f>P222-S222-W222</f>
        <v>226951.871936562</v>
      </c>
      <c r="Y222" s="33">
        <f>P222</f>
        <v>226951.871936562</v>
      </c>
      <c r="Z222" s="120"/>
    </row>
    <row r="223" ht="13.65" customHeight="1">
      <c r="A223" s="114"/>
      <c r="B223" s="121"/>
      <c r="C223" s="121"/>
      <c r="D223" s="121"/>
      <c r="E223" s="130">
        <v>29</v>
      </c>
      <c r="F223" s="131">
        <f>'jūsų prielaidos (1)'!$D$3</f>
        <v>1500</v>
      </c>
      <c r="G223" s="150"/>
      <c r="H223" s="134">
        <f>MIN(I223:J223)</f>
        <v>300</v>
      </c>
      <c r="I223" s="151">
        <f>F223*0.2-'jūsų prielaidos (1)'!$D$71</f>
        <v>300</v>
      </c>
      <c r="J223" s="134">
        <f>300-'jūsų prielaidos (1)'!$D$71</f>
        <v>300</v>
      </c>
      <c r="K223" s="132"/>
      <c r="L223" s="150"/>
      <c r="M223" s="135"/>
      <c r="N223" s="135"/>
      <c r="O223" s="136">
        <f>P223*'jūsų prielaidos (1)'!$D$20</f>
        <v>1873.160296400570</v>
      </c>
      <c r="P223" s="30">
        <f>(F223+H223+P222-K223-L223-O222-N223)*$C$8</f>
        <v>249754.706186742</v>
      </c>
      <c r="Q223" s="30">
        <f>Q222+F223+H223</f>
        <v>51900</v>
      </c>
      <c r="R223" s="30">
        <f>P223-Q223</f>
        <v>197854.706186742</v>
      </c>
      <c r="S223" s="30">
        <v>0</v>
      </c>
      <c r="T223" s="31">
        <v>0</v>
      </c>
      <c r="U223" s="153">
        <f>R223*0.15</f>
        <v>29678.2059280113</v>
      </c>
      <c r="V223" s="31">
        <v>0</v>
      </c>
      <c r="W223" s="31">
        <f>V223+W222</f>
        <v>0</v>
      </c>
      <c r="X223" s="30">
        <f>P223-S223-W223</f>
        <v>249754.706186742</v>
      </c>
      <c r="Y223" s="33">
        <f>P223</f>
        <v>249754.706186742</v>
      </c>
      <c r="Z223" s="120"/>
    </row>
    <row r="224" ht="13.65" customHeight="1">
      <c r="A224" s="114"/>
      <c r="B224" s="139"/>
      <c r="C224" s="139"/>
      <c r="D224" s="139"/>
      <c r="E224" s="140">
        <v>30</v>
      </c>
      <c r="F224" s="141">
        <f>'jūsų prielaidos (1)'!$D$3</f>
        <v>1500</v>
      </c>
      <c r="G224" s="150"/>
      <c r="H224" s="142">
        <f>MIN(I224:J224)</f>
        <v>300</v>
      </c>
      <c r="I224" s="151">
        <f>F224*0.2-'jūsų prielaidos (1)'!$D$71</f>
        <v>300</v>
      </c>
      <c r="J224" s="142">
        <f>300-'jūsų prielaidos (1)'!$D$71</f>
        <v>300</v>
      </c>
      <c r="K224" s="132"/>
      <c r="L224" s="150"/>
      <c r="M224" s="135"/>
      <c r="N224" s="135"/>
      <c r="O224" s="143">
        <f>P224*'jūsų prielaidos (1)'!$D$20</f>
        <v>2059.872753595320</v>
      </c>
      <c r="P224" s="144">
        <f>(F224+H224+P223-K224-L224-O223-N224)*$C$8</f>
        <v>274649.700479376</v>
      </c>
      <c r="Q224" s="144">
        <f>Q223+F224+H224</f>
        <v>53700</v>
      </c>
      <c r="R224" s="144">
        <f>P224-Q224</f>
        <v>220949.700479376</v>
      </c>
      <c r="S224" s="144">
        <v>0</v>
      </c>
      <c r="T224" s="35">
        <v>0</v>
      </c>
      <c r="U224" s="157">
        <f>R224*0.15</f>
        <v>33142.4550719064</v>
      </c>
      <c r="V224" s="35">
        <v>0</v>
      </c>
      <c r="W224" s="35">
        <f>V224+W223</f>
        <v>0</v>
      </c>
      <c r="X224" s="144">
        <f>P224-S224-W224</f>
        <v>274649.700479376</v>
      </c>
      <c r="Y224" s="145">
        <f>P224</f>
        <v>274649.700479376</v>
      </c>
      <c r="Z224" s="120"/>
    </row>
    <row r="225" ht="13.65" customHeight="1">
      <c r="A225" s="109"/>
      <c r="B225" s="60"/>
      <c r="C225" s="60"/>
      <c r="D225" s="60"/>
      <c r="E225" s="112"/>
      <c r="F225" s="60"/>
      <c r="G225" s="60"/>
      <c r="H225" s="60"/>
      <c r="I225" s="60"/>
      <c r="J225" s="60"/>
      <c r="K225" s="60"/>
      <c r="L225" s="60"/>
      <c r="M225" s="60"/>
      <c r="N225" s="60"/>
      <c r="O225" s="60"/>
      <c r="P225" s="60"/>
      <c r="Q225" s="60"/>
      <c r="R225" s="60"/>
      <c r="S225" s="60"/>
      <c r="T225" s="60"/>
      <c r="U225" s="60"/>
      <c r="V225" s="60"/>
      <c r="W225" s="60"/>
      <c r="X225" s="60"/>
      <c r="Y225" s="60"/>
      <c r="Z225" s="113"/>
    </row>
    <row r="226" ht="13.65" customHeight="1">
      <c r="A226" s="109"/>
      <c r="B226" s="60"/>
      <c r="C226" s="60"/>
      <c r="D226" s="60"/>
      <c r="E226" s="112"/>
      <c r="F226" s="60"/>
      <c r="G226" s="60"/>
      <c r="H226" s="60"/>
      <c r="I226" s="60"/>
      <c r="J226" s="60"/>
      <c r="K226" s="60"/>
      <c r="L226" s="60"/>
      <c r="M226" s="60"/>
      <c r="N226" s="60"/>
      <c r="O226" s="60"/>
      <c r="P226" s="60"/>
      <c r="Q226" s="60"/>
      <c r="R226" s="60"/>
      <c r="S226" s="60"/>
      <c r="T226" s="60"/>
      <c r="U226" s="60"/>
      <c r="V226" s="60"/>
      <c r="W226" s="60"/>
      <c r="X226" s="60"/>
      <c r="Y226" s="60"/>
      <c r="Z226" s="113"/>
    </row>
    <row r="227" ht="13.65" customHeight="1">
      <c r="A227" s="109"/>
      <c r="B227" s="60"/>
      <c r="C227" s="60"/>
      <c r="D227" s="60"/>
      <c r="E227" s="112"/>
      <c r="F227" s="60"/>
      <c r="G227" s="60"/>
      <c r="H227" s="60"/>
      <c r="I227" s="60"/>
      <c r="J227" s="60"/>
      <c r="K227" s="60"/>
      <c r="L227" s="60"/>
      <c r="M227" s="60"/>
      <c r="N227" s="60"/>
      <c r="O227" s="60"/>
      <c r="P227" s="60"/>
      <c r="Q227" s="60"/>
      <c r="R227" s="60"/>
      <c r="S227" s="60"/>
      <c r="T227" s="60"/>
      <c r="U227" s="60"/>
      <c r="V227" s="60"/>
      <c r="W227" s="60"/>
      <c r="X227" s="60"/>
      <c r="Y227" s="60"/>
      <c r="Z227" s="113"/>
    </row>
    <row r="228" ht="13.65" customHeight="1">
      <c r="A228" s="114"/>
      <c r="B228" s="115"/>
      <c r="C228" s="115"/>
      <c r="D228" s="115"/>
      <c r="E228" t="s" s="158">
        <v>25</v>
      </c>
      <c r="F228" s="117"/>
      <c r="G228" s="118"/>
      <c r="H228" s="118"/>
      <c r="I228" s="118"/>
      <c r="J228" s="118"/>
      <c r="K228" s="118"/>
      <c r="L228" s="118"/>
      <c r="M228" s="118"/>
      <c r="N228" s="118"/>
      <c r="O228" s="118"/>
      <c r="P228" s="118"/>
      <c r="Q228" s="118"/>
      <c r="R228" s="118"/>
      <c r="S228" s="118"/>
      <c r="T228" s="118"/>
      <c r="U228" s="118"/>
      <c r="V228" s="118"/>
      <c r="W228" s="118"/>
      <c r="X228" s="118"/>
      <c r="Y228" s="119"/>
      <c r="Z228" s="120"/>
    </row>
    <row r="229" ht="13.65" customHeight="1">
      <c r="A229" s="114"/>
      <c r="B229" s="121"/>
      <c r="C229" s="121"/>
      <c r="D229" s="121"/>
      <c r="E229" s="122"/>
      <c r="F229" s="27"/>
      <c r="G229" s="27"/>
      <c r="H229" s="27"/>
      <c r="I229" s="27"/>
      <c r="J229" s="27"/>
      <c r="K229" s="27"/>
      <c r="L229" s="27"/>
      <c r="M229" s="27"/>
      <c r="N229" s="27"/>
      <c r="O229" s="27"/>
      <c r="P229" s="27"/>
      <c r="Q229" s="27"/>
      <c r="R229" s="27"/>
      <c r="S229" s="27"/>
      <c r="T229" s="27"/>
      <c r="U229" s="27"/>
      <c r="V229" s="27"/>
      <c r="W229" s="27"/>
      <c r="X229" s="27"/>
      <c r="Y229" s="123"/>
      <c r="Z229" s="120"/>
    </row>
    <row r="230" ht="24.65" customHeight="1">
      <c r="A230" s="114"/>
      <c r="B230" s="124"/>
      <c r="C230" s="124"/>
      <c r="D230" s="124"/>
      <c r="E230" t="s" s="125">
        <v>64</v>
      </c>
      <c r="F230" t="s" s="126">
        <v>65</v>
      </c>
      <c r="G230" t="s" s="127">
        <v>66</v>
      </c>
      <c r="H230" t="s" s="126">
        <v>67</v>
      </c>
      <c r="I230" s="101"/>
      <c r="J230" s="128"/>
      <c r="K230" t="s" s="127">
        <v>68</v>
      </c>
      <c r="L230" t="s" s="127">
        <v>69</v>
      </c>
      <c r="M230" t="s" s="127">
        <v>70</v>
      </c>
      <c r="N230" t="s" s="127">
        <v>71</v>
      </c>
      <c r="O230" t="s" s="126">
        <v>72</v>
      </c>
      <c r="P230" t="s" s="126">
        <v>73</v>
      </c>
      <c r="Q230" t="s" s="126">
        <v>74</v>
      </c>
      <c r="R230" t="s" s="126">
        <v>75</v>
      </c>
      <c r="S230" t="s" s="126">
        <v>76</v>
      </c>
      <c r="T230" s="128"/>
      <c r="U230" s="128"/>
      <c r="V230" t="s" s="126">
        <v>77</v>
      </c>
      <c r="W230" t="s" s="126">
        <v>78</v>
      </c>
      <c r="X230" t="s" s="126">
        <v>79</v>
      </c>
      <c r="Y230" t="s" s="149">
        <v>82</v>
      </c>
      <c r="Z230" s="120"/>
    </row>
    <row r="231" ht="13.65" customHeight="1">
      <c r="A231" s="114"/>
      <c r="B231" s="121"/>
      <c r="C231" s="121"/>
      <c r="D231" s="121"/>
      <c r="E231" s="130">
        <v>1</v>
      </c>
      <c r="F231" s="131">
        <f>'jūsų prielaidos (1)'!$D$3</f>
        <v>1500</v>
      </c>
      <c r="G231" s="150"/>
      <c r="H231" s="134">
        <v>0</v>
      </c>
      <c r="I231" s="151">
        <v>0</v>
      </c>
      <c r="J231" s="134">
        <v>0</v>
      </c>
      <c r="K231" s="132"/>
      <c r="L231" s="150"/>
      <c r="M231" s="135"/>
      <c r="N231" s="135"/>
      <c r="O231" s="136">
        <f>P231*'jūsų prielaidos (1)'!$D$21</f>
        <v>14.025</v>
      </c>
      <c r="P231" s="30">
        <f>(F231+H231-K231-L231-N231-M231)*$C$9</f>
        <v>1650</v>
      </c>
      <c r="Q231" s="30">
        <f>F231+H231</f>
        <v>1500</v>
      </c>
      <c r="R231" s="30">
        <f>P231-Q231</f>
        <v>150</v>
      </c>
      <c r="S231" s="30">
        <f>MAX(T231:U231)</f>
        <v>22.5</v>
      </c>
      <c r="T231" s="31">
        <v>0</v>
      </c>
      <c r="U231" s="153">
        <f>R231*0.15</f>
        <v>22.5</v>
      </c>
      <c r="V231" s="31">
        <f>H231</f>
        <v>0</v>
      </c>
      <c r="W231" s="31">
        <v>0</v>
      </c>
      <c r="X231" s="33">
        <f>P231-S231-V231</f>
        <v>1627.5</v>
      </c>
      <c r="Y231" s="154"/>
      <c r="Z231" s="120"/>
    </row>
    <row r="232" ht="13.65" customHeight="1">
      <c r="A232" s="114"/>
      <c r="B232" s="121"/>
      <c r="C232" s="121"/>
      <c r="D232" s="121"/>
      <c r="E232" s="130">
        <v>2</v>
      </c>
      <c r="F232" s="131">
        <f>'jūsų prielaidos (1)'!$D$3</f>
        <v>1500</v>
      </c>
      <c r="G232" s="150"/>
      <c r="H232" s="134">
        <f>MIN(I232:J232)</f>
        <v>300</v>
      </c>
      <c r="I232" s="151">
        <f>F232*0.2-'jūsų prielaidos (1)'!$D$71</f>
        <v>300</v>
      </c>
      <c r="J232" s="134">
        <f>300-'jūsų prielaidos (1)'!$D$71</f>
        <v>300</v>
      </c>
      <c r="K232" s="132"/>
      <c r="L232" s="150"/>
      <c r="M232" s="135"/>
      <c r="N232" s="135"/>
      <c r="O232" s="136">
        <f>P232*'jūsų prielaidos (1)'!$D$21</f>
        <v>32.12636625</v>
      </c>
      <c r="P232" s="30">
        <f>(F232+H232+P231-K232-L232-O231-N232)*$C$9</f>
        <v>3779.5725</v>
      </c>
      <c r="Q232" s="30">
        <f>Q231+F232+H232</f>
        <v>3300</v>
      </c>
      <c r="R232" s="30">
        <f>P232-Q232</f>
        <v>479.5725</v>
      </c>
      <c r="S232" s="30">
        <f>MAX(T232:U232)</f>
        <v>71.935875</v>
      </c>
      <c r="T232" s="31">
        <v>0</v>
      </c>
      <c r="U232" s="153">
        <f>R232*0.15</f>
        <v>71.935875</v>
      </c>
      <c r="V232" s="31">
        <f>H232</f>
        <v>300</v>
      </c>
      <c r="W232" s="31">
        <f>V232+W231</f>
        <v>300</v>
      </c>
      <c r="X232" s="33">
        <f>P232-S232-W232</f>
        <v>3407.636625</v>
      </c>
      <c r="Y232" s="154"/>
      <c r="Z232" s="120"/>
    </row>
    <row r="233" ht="13.65" customHeight="1">
      <c r="A233" s="114"/>
      <c r="B233" s="121"/>
      <c r="C233" s="121"/>
      <c r="D233" s="121"/>
      <c r="E233" s="130">
        <v>3</v>
      </c>
      <c r="F233" s="131">
        <f>'jūsų prielaidos (1)'!$D$3</f>
        <v>1500</v>
      </c>
      <c r="G233" s="150"/>
      <c r="H233" s="134">
        <f>MIN(I233:J233)</f>
        <v>300</v>
      </c>
      <c r="I233" s="151">
        <f>F233*0.2-'jūsų prielaidos (1)'!$D$71</f>
        <v>300</v>
      </c>
      <c r="J233" s="134">
        <f>300-'jūsų prielaidos (1)'!$D$71</f>
        <v>300</v>
      </c>
      <c r="K233" s="132"/>
      <c r="L233" s="150"/>
      <c r="M233" s="135"/>
      <c r="N233" s="135"/>
      <c r="O233" s="136">
        <f>P233*'jūsų prielaidos (1)'!$D$21</f>
        <v>51.8686213505625</v>
      </c>
      <c r="P233" s="30">
        <f>(F233+H233+P232-K233-L233-O232-N233)*$C$9</f>
        <v>6102.190747125</v>
      </c>
      <c r="Q233" s="30">
        <f>Q232+F233+H233</f>
        <v>5100</v>
      </c>
      <c r="R233" s="30">
        <f>P233-Q233</f>
        <v>1002.190747125</v>
      </c>
      <c r="S233" s="30">
        <f>MAX(T233:U233)</f>
        <v>150.328612068750</v>
      </c>
      <c r="T233" s="31">
        <v>0</v>
      </c>
      <c r="U233" s="153">
        <f>R233*0.15</f>
        <v>150.328612068750</v>
      </c>
      <c r="V233" s="31">
        <f>H233</f>
        <v>300</v>
      </c>
      <c r="W233" s="31">
        <f>V233+W232</f>
        <v>600</v>
      </c>
      <c r="X233" s="33">
        <f>P233-S233-W233</f>
        <v>5351.862135056250</v>
      </c>
      <c r="Y233" s="154"/>
      <c r="Z233" s="120"/>
    </row>
    <row r="234" ht="13.65" customHeight="1">
      <c r="A234" s="114"/>
      <c r="B234" s="121"/>
      <c r="C234" s="121"/>
      <c r="D234" s="121"/>
      <c r="E234" s="130">
        <v>4</v>
      </c>
      <c r="F234" s="131">
        <f>'jūsų prielaidos (1)'!$D$3</f>
        <v>1500</v>
      </c>
      <c r="G234" s="150"/>
      <c r="H234" s="134">
        <f>MIN(I234:J234)</f>
        <v>300</v>
      </c>
      <c r="I234" s="151">
        <f>F234*0.2-'jūsų prielaidos (1)'!$D$71</f>
        <v>300</v>
      </c>
      <c r="J234" s="134">
        <f>300-'jūsų prielaidos (1)'!$D$71</f>
        <v>300</v>
      </c>
      <c r="K234" s="132"/>
      <c r="L234" s="150"/>
      <c r="M234" s="135"/>
      <c r="N234" s="135"/>
      <c r="O234" s="136">
        <f>P234*'jūsų prielaidos (1)'!$D$21</f>
        <v>73.400511875991</v>
      </c>
      <c r="P234" s="30">
        <f>(F234+H234+P233-K234-L234-O233-N234)*$C$9</f>
        <v>8635.354338351881</v>
      </c>
      <c r="Q234" s="30">
        <f>Q233+F234+H234</f>
        <v>6900</v>
      </c>
      <c r="R234" s="30">
        <f>P234-Q234</f>
        <v>1735.354338351880</v>
      </c>
      <c r="S234" s="30">
        <f>MAX(T234:U234)</f>
        <v>260.303150752782</v>
      </c>
      <c r="T234" s="31">
        <v>0</v>
      </c>
      <c r="U234" s="153">
        <f>R234*0.15</f>
        <v>260.303150752782</v>
      </c>
      <c r="V234" s="31">
        <f>H234</f>
        <v>300</v>
      </c>
      <c r="W234" s="31">
        <f>V234+W233</f>
        <v>900</v>
      </c>
      <c r="X234" s="33">
        <f>P234-S234-W234</f>
        <v>7475.0511875991</v>
      </c>
      <c r="Y234" s="154"/>
      <c r="Z234" s="120"/>
    </row>
    <row r="235" ht="13.65" customHeight="1">
      <c r="A235" s="114"/>
      <c r="B235" s="121"/>
      <c r="C235" s="121"/>
      <c r="D235" s="121"/>
      <c r="E235" s="130">
        <v>5</v>
      </c>
      <c r="F235" s="131">
        <f>'jūsų prielaidos (1)'!$D$3</f>
        <v>1500</v>
      </c>
      <c r="G235" s="150"/>
      <c r="H235" s="134">
        <f>MIN(I235:J235)</f>
        <v>300</v>
      </c>
      <c r="I235" s="151">
        <f>F235*0.2-'jūsų prielaidos (1)'!$D$71</f>
        <v>300</v>
      </c>
      <c r="J235" s="134">
        <f>300-'jūsų prielaidos (1)'!$D$71</f>
        <v>300</v>
      </c>
      <c r="K235" s="132"/>
      <c r="L235" s="150"/>
      <c r="M235" s="135"/>
      <c r="N235" s="135"/>
      <c r="O235" s="136">
        <f>P235*'jūsų prielaidos (1)'!$D$21</f>
        <v>96.88426827754979</v>
      </c>
      <c r="P235" s="30">
        <f>(F235+H235+P234-K235-L235-O234-N235)*$C$9</f>
        <v>11398.1492091235</v>
      </c>
      <c r="Q235" s="30">
        <f>Q234+F235+H235</f>
        <v>8700</v>
      </c>
      <c r="R235" s="30">
        <f>P235-Q235</f>
        <v>2698.1492091235</v>
      </c>
      <c r="S235" s="30">
        <f>MAX(T235:U235)</f>
        <v>404.722381368525</v>
      </c>
      <c r="T235" s="31">
        <v>0</v>
      </c>
      <c r="U235" s="153">
        <f>R235*0.15</f>
        <v>404.722381368525</v>
      </c>
      <c r="V235" s="31">
        <f>H235</f>
        <v>300</v>
      </c>
      <c r="W235" s="31">
        <f>V235+W234</f>
        <v>1200</v>
      </c>
      <c r="X235" s="33">
        <f>P235-S235-W235</f>
        <v>9793.426827754980</v>
      </c>
      <c r="Y235" s="154"/>
      <c r="Z235" s="120"/>
    </row>
    <row r="236" ht="13.65" customHeight="1">
      <c r="A236" s="114"/>
      <c r="B236" s="121"/>
      <c r="C236" s="121"/>
      <c r="D236" s="121"/>
      <c r="E236" s="130">
        <v>6</v>
      </c>
      <c r="F236" s="131">
        <f>'jūsų prielaidos (1)'!$D$3</f>
        <v>1500</v>
      </c>
      <c r="G236" s="150"/>
      <c r="H236" s="134">
        <f>MIN(I236:J236)</f>
        <v>300</v>
      </c>
      <c r="I236" s="151">
        <f>F236*0.2-'jūsų prielaidos (1)'!$D$71</f>
        <v>300</v>
      </c>
      <c r="J236" s="134">
        <f>300-'jūsų prielaidos (1)'!$D$71</f>
        <v>300</v>
      </c>
      <c r="K236" s="132"/>
      <c r="L236" s="150"/>
      <c r="M236" s="135"/>
      <c r="N236" s="135"/>
      <c r="O236" s="136">
        <f>P236*'jūsų prielaidos (1)'!$D$21</f>
        <v>122.496827196909</v>
      </c>
      <c r="P236" s="30">
        <f>(F236+H236+P235-K236-L236-O235-N236)*$C$9</f>
        <v>14411.3914349305</v>
      </c>
      <c r="Q236" s="30">
        <f>Q235+F236+H236</f>
        <v>10500</v>
      </c>
      <c r="R236" s="30">
        <f>P236-Q236</f>
        <v>3911.3914349305</v>
      </c>
      <c r="S236" s="30">
        <v>0</v>
      </c>
      <c r="T236" s="31">
        <v>0</v>
      </c>
      <c r="U236" s="153">
        <f>R236*0.15</f>
        <v>586.708715239575</v>
      </c>
      <c r="V236" s="31">
        <v>0</v>
      </c>
      <c r="W236" s="31">
        <v>0</v>
      </c>
      <c r="X236" s="30">
        <f>P236-S236-W236</f>
        <v>14411.3914349305</v>
      </c>
      <c r="Y236" s="155">
        <f>P236</f>
        <v>14411.3914349305</v>
      </c>
      <c r="Z236" s="120"/>
    </row>
    <row r="237" ht="13.65" customHeight="1">
      <c r="A237" s="114"/>
      <c r="B237" s="121"/>
      <c r="C237" s="121"/>
      <c r="D237" s="121"/>
      <c r="E237" s="130">
        <v>7</v>
      </c>
      <c r="F237" s="131">
        <f>'jūsų prielaidos (1)'!$D$3</f>
        <v>1500</v>
      </c>
      <c r="G237" s="150"/>
      <c r="H237" s="134">
        <f>MIN(I237:J237)</f>
        <v>300</v>
      </c>
      <c r="I237" s="151">
        <f>F237*0.2-'jūsų prielaidos (1)'!$D$71</f>
        <v>300</v>
      </c>
      <c r="J237" s="134">
        <f>300-'jūsų prielaidos (1)'!$D$71</f>
        <v>300</v>
      </c>
      <c r="K237" s="132"/>
      <c r="L237" s="150"/>
      <c r="M237" s="135"/>
      <c r="N237" s="135"/>
      <c r="O237" s="136">
        <f>P237*'jūsų prielaidos (1)'!$D$21</f>
        <v>150.431164582310</v>
      </c>
      <c r="P237" s="30">
        <f>(F237+H237+P236-K237-L237-O236-N237)*$C$9</f>
        <v>17697.784068507</v>
      </c>
      <c r="Q237" s="30">
        <f>Q236+F237+H237</f>
        <v>12300</v>
      </c>
      <c r="R237" s="30">
        <f>P237-Q237</f>
        <v>5397.784068507</v>
      </c>
      <c r="S237" s="30">
        <v>0</v>
      </c>
      <c r="T237" s="31">
        <v>0</v>
      </c>
      <c r="U237" s="153">
        <f>R237*0.15</f>
        <v>809.667610276050</v>
      </c>
      <c r="V237" s="31">
        <v>0</v>
      </c>
      <c r="W237" s="31">
        <f>V237+W236</f>
        <v>0</v>
      </c>
      <c r="X237" s="30">
        <f>P237-S237-W237</f>
        <v>17697.784068507</v>
      </c>
      <c r="Y237" s="33">
        <f>P237</f>
        <v>17697.784068507</v>
      </c>
      <c r="Z237" s="120"/>
    </row>
    <row r="238" ht="13.65" customHeight="1">
      <c r="A238" s="114"/>
      <c r="B238" s="121"/>
      <c r="C238" s="121"/>
      <c r="D238" s="121"/>
      <c r="E238" s="130">
        <v>8</v>
      </c>
      <c r="F238" s="131">
        <f>'jūsų prielaidos (1)'!$D$3</f>
        <v>1500</v>
      </c>
      <c r="G238" s="150"/>
      <c r="H238" s="134">
        <f>MIN(I238:J238)</f>
        <v>300</v>
      </c>
      <c r="I238" s="151">
        <f>F238*0.2-'jūsų prielaidos (1)'!$D$71</f>
        <v>300</v>
      </c>
      <c r="J238" s="134">
        <f>300-'jūsų prielaidos (1)'!$D$71</f>
        <v>300</v>
      </c>
      <c r="K238" s="132"/>
      <c r="L238" s="150"/>
      <c r="M238" s="135"/>
      <c r="N238" s="135"/>
      <c r="O238" s="136">
        <f>P238*'jūsų prielaidos (1)'!$D$21</f>
        <v>180.897749651696</v>
      </c>
      <c r="P238" s="30">
        <f>(F238+H238+P237-K238-L238-O237-N238)*$C$9</f>
        <v>21282.0881943172</v>
      </c>
      <c r="Q238" s="30">
        <f>Q237+F238+H238</f>
        <v>14100</v>
      </c>
      <c r="R238" s="30">
        <f>P238-Q238</f>
        <v>7182.0881943172</v>
      </c>
      <c r="S238" s="30">
        <v>0</v>
      </c>
      <c r="T238" s="31">
        <v>0</v>
      </c>
      <c r="U238" s="153">
        <f>R238*0.15</f>
        <v>1077.313229147580</v>
      </c>
      <c r="V238" s="31">
        <v>0</v>
      </c>
      <c r="W238" s="31">
        <f>V238+W237</f>
        <v>0</v>
      </c>
      <c r="X238" s="30">
        <f>P238-S238-W238</f>
        <v>21282.0881943172</v>
      </c>
      <c r="Y238" s="33">
        <f>P238</f>
        <v>21282.0881943172</v>
      </c>
      <c r="Z238" s="120"/>
    </row>
    <row r="239" ht="13.65" customHeight="1">
      <c r="A239" s="114"/>
      <c r="B239" s="121"/>
      <c r="C239" s="121"/>
      <c r="D239" s="121"/>
      <c r="E239" s="130">
        <v>9</v>
      </c>
      <c r="F239" s="131">
        <f>'jūsų prielaidos (1)'!$D$3</f>
        <v>1500</v>
      </c>
      <c r="G239" s="150"/>
      <c r="H239" s="134">
        <f>MIN(I239:J239)</f>
        <v>300</v>
      </c>
      <c r="I239" s="151">
        <f>F239*0.2-'jūsų prielaidos (1)'!$D$71</f>
        <v>300</v>
      </c>
      <c r="J239" s="134">
        <f>300-'jūsų prielaidos (1)'!$D$71</f>
        <v>300</v>
      </c>
      <c r="K239" s="132"/>
      <c r="L239" s="150"/>
      <c r="M239" s="135"/>
      <c r="N239" s="135"/>
      <c r="O239" s="136">
        <f>P239*'jūsų prielaidos (1)'!$D$21</f>
        <v>214.126130657623</v>
      </c>
      <c r="P239" s="30">
        <f>(F239+H239+P238-K239-L239-O238-N239)*$C$9</f>
        <v>25191.3094891321</v>
      </c>
      <c r="Q239" s="30">
        <f>Q238+F239+H239</f>
        <v>15900</v>
      </c>
      <c r="R239" s="30">
        <f>P239-Q239</f>
        <v>9291.3094891321</v>
      </c>
      <c r="S239" s="30">
        <v>0</v>
      </c>
      <c r="T239" s="31">
        <v>0</v>
      </c>
      <c r="U239" s="153">
        <f>R239*0.15</f>
        <v>1393.696423369810</v>
      </c>
      <c r="V239" s="31">
        <v>0</v>
      </c>
      <c r="W239" s="31">
        <f>V239+W238</f>
        <v>0</v>
      </c>
      <c r="X239" s="30">
        <f>P239-S239-W239</f>
        <v>25191.3094891321</v>
      </c>
      <c r="Y239" s="33">
        <f>P239</f>
        <v>25191.3094891321</v>
      </c>
      <c r="Z239" s="120"/>
    </row>
    <row r="240" ht="13.65" customHeight="1">
      <c r="A240" s="114"/>
      <c r="B240" s="121"/>
      <c r="C240" s="121"/>
      <c r="D240" s="121"/>
      <c r="E240" s="130">
        <v>10</v>
      </c>
      <c r="F240" s="131">
        <f>'jūsų prielaidos (1)'!$D$3</f>
        <v>1500</v>
      </c>
      <c r="G240" s="150"/>
      <c r="H240" s="134">
        <f>MIN(I240:J240)</f>
        <v>300</v>
      </c>
      <c r="I240" s="151">
        <f>F240*0.2-'jūsų prielaidos (1)'!$D$71</f>
        <v>300</v>
      </c>
      <c r="J240" s="134">
        <f>300-'jūsų prielaidos (1)'!$D$71</f>
        <v>300</v>
      </c>
      <c r="K240" s="132"/>
      <c r="L240" s="150"/>
      <c r="M240" s="135"/>
      <c r="N240" s="135"/>
      <c r="O240" s="136">
        <f>P240*'jūsų prielaidos (1)'!$D$21</f>
        <v>250.366664401736</v>
      </c>
      <c r="P240" s="30">
        <f>(F240+H240+P239-K240-L240-O239-N240)*$C$9</f>
        <v>29454.9016943219</v>
      </c>
      <c r="Q240" s="30">
        <f>Q239+F240+H240</f>
        <v>17700</v>
      </c>
      <c r="R240" s="30">
        <f>P240-Q240</f>
        <v>11754.9016943219</v>
      </c>
      <c r="S240" s="30">
        <v>0</v>
      </c>
      <c r="T240" s="31">
        <v>0</v>
      </c>
      <c r="U240" s="153">
        <f>R240*0.15</f>
        <v>1763.235254148280</v>
      </c>
      <c r="V240" s="31">
        <v>0</v>
      </c>
      <c r="W240" s="31">
        <f>V240+W239</f>
        <v>0</v>
      </c>
      <c r="X240" s="30">
        <f>P240-S240-W240</f>
        <v>29454.9016943219</v>
      </c>
      <c r="Y240" s="33">
        <f>P240</f>
        <v>29454.9016943219</v>
      </c>
      <c r="Z240" s="120"/>
    </row>
    <row r="241" ht="13.65" customHeight="1">
      <c r="A241" s="114"/>
      <c r="B241" s="121"/>
      <c r="C241" s="121"/>
      <c r="D241" s="121"/>
      <c r="E241" s="130">
        <v>11</v>
      </c>
      <c r="F241" s="131">
        <f>'jūsų prielaidos (1)'!$D$3</f>
        <v>1500</v>
      </c>
      <c r="G241" s="150"/>
      <c r="H241" s="134">
        <f>MIN(I241:J241)</f>
        <v>300</v>
      </c>
      <c r="I241" s="151">
        <f>F241*0.2-'jūsų prielaidos (1)'!$D$71</f>
        <v>300</v>
      </c>
      <c r="J241" s="134">
        <f>300-'jūsų prielaidos (1)'!$D$71</f>
        <v>300</v>
      </c>
      <c r="K241" s="132"/>
      <c r="L241" s="150"/>
      <c r="M241" s="135"/>
      <c r="N241" s="135"/>
      <c r="O241" s="136">
        <f>P241*'jūsų prielaidos (1)'!$D$21</f>
        <v>289.892402529754</v>
      </c>
      <c r="P241" s="30">
        <f>(F241+H241+P240-K241-L241-O240-N241)*$C$9</f>
        <v>34104.9885329122</v>
      </c>
      <c r="Q241" s="30">
        <f>Q240+F241+H241</f>
        <v>19500</v>
      </c>
      <c r="R241" s="30">
        <f>P241-Q241</f>
        <v>14604.9885329122</v>
      </c>
      <c r="S241" s="30">
        <v>0</v>
      </c>
      <c r="T241" s="31">
        <v>0</v>
      </c>
      <c r="U241" s="153">
        <f>R241*0.15</f>
        <v>2190.748279936830</v>
      </c>
      <c r="V241" s="31">
        <v>0</v>
      </c>
      <c r="W241" s="31">
        <f>V241+W240</f>
        <v>0</v>
      </c>
      <c r="X241" s="30">
        <f>P241-S241-W241</f>
        <v>34104.9885329122</v>
      </c>
      <c r="Y241" s="33">
        <f>P241</f>
        <v>34104.9885329122</v>
      </c>
      <c r="Z241" s="120"/>
    </row>
    <row r="242" ht="13.65" customHeight="1">
      <c r="A242" s="114"/>
      <c r="B242" s="121"/>
      <c r="C242" s="121"/>
      <c r="D242" s="121"/>
      <c r="E242" s="130">
        <v>12</v>
      </c>
      <c r="F242" s="131">
        <f>'jūsų prielaidos (1)'!$D$3</f>
        <v>1500</v>
      </c>
      <c r="G242" s="150"/>
      <c r="H242" s="134">
        <f>MIN(I242:J242)</f>
        <v>300</v>
      </c>
      <c r="I242" s="151">
        <f>F242*0.2-'jūsų prielaidos (1)'!$D$71</f>
        <v>300</v>
      </c>
      <c r="J242" s="134">
        <f>300-'jūsų prielaidos (1)'!$D$71</f>
        <v>300</v>
      </c>
      <c r="K242" s="132"/>
      <c r="L242" s="150"/>
      <c r="M242" s="135"/>
      <c r="N242" s="135"/>
      <c r="O242" s="136">
        <f>P242*'jūsų prielaidos (1)'!$D$21</f>
        <v>333.001148819076</v>
      </c>
      <c r="P242" s="30">
        <f>(F242+H242+P241-K242-L242-O241-N242)*$C$9</f>
        <v>39176.6057434207</v>
      </c>
      <c r="Q242" s="30">
        <f>Q241+F242+H242</f>
        <v>21300</v>
      </c>
      <c r="R242" s="30">
        <f>P242-Q242</f>
        <v>17876.6057434207</v>
      </c>
      <c r="S242" s="30">
        <v>0</v>
      </c>
      <c r="T242" s="31">
        <v>0</v>
      </c>
      <c r="U242" s="153">
        <f>R242*0.15</f>
        <v>2681.4908615131</v>
      </c>
      <c r="V242" s="31">
        <v>0</v>
      </c>
      <c r="W242" s="31">
        <f>V242+W241</f>
        <v>0</v>
      </c>
      <c r="X242" s="30">
        <f>P242-S242-W242</f>
        <v>39176.6057434207</v>
      </c>
      <c r="Y242" s="33">
        <f>P242</f>
        <v>39176.6057434207</v>
      </c>
      <c r="Z242" s="120"/>
    </row>
    <row r="243" ht="13.65" customHeight="1">
      <c r="A243" s="114"/>
      <c r="B243" s="121"/>
      <c r="C243" s="121"/>
      <c r="D243" s="121"/>
      <c r="E243" s="130">
        <v>13</v>
      </c>
      <c r="F243" s="131">
        <f>'jūsų prielaidos (1)'!$D$3</f>
        <v>1500</v>
      </c>
      <c r="G243" s="150"/>
      <c r="H243" s="134">
        <f>MIN(I243:J243)</f>
        <v>300</v>
      </c>
      <c r="I243" s="151">
        <f>F243*0.2-'jūsų prielaidos (1)'!$D$71</f>
        <v>300</v>
      </c>
      <c r="J243" s="134">
        <f>300-'jūsų prielaidos (1)'!$D$71</f>
        <v>300</v>
      </c>
      <c r="K243" s="132"/>
      <c r="L243" s="150"/>
      <c r="M243" s="135"/>
      <c r="N243" s="135"/>
      <c r="O243" s="136">
        <f>P243*'jūsų prielaidos (1)'!$D$21</f>
        <v>380.017702959525</v>
      </c>
      <c r="P243" s="30">
        <f>(F243+H243+P242-K243-L243-O242-N243)*$C$9</f>
        <v>44707.9650540618</v>
      </c>
      <c r="Q243" s="30">
        <f>Q242+F243+H243</f>
        <v>23100</v>
      </c>
      <c r="R243" s="30">
        <f>P243-Q243</f>
        <v>21607.9650540618</v>
      </c>
      <c r="S243" s="30">
        <v>0</v>
      </c>
      <c r="T243" s="31">
        <v>0</v>
      </c>
      <c r="U243" s="153">
        <f>R243*0.15</f>
        <v>3241.194758109270</v>
      </c>
      <c r="V243" s="31">
        <v>0</v>
      </c>
      <c r="W243" s="31">
        <f>V243+W242</f>
        <v>0</v>
      </c>
      <c r="X243" s="30">
        <f>P243-S243-W243</f>
        <v>44707.9650540618</v>
      </c>
      <c r="Y243" s="33">
        <f>P243</f>
        <v>44707.9650540618</v>
      </c>
      <c r="Z243" s="120"/>
    </row>
    <row r="244" ht="13.65" customHeight="1">
      <c r="A244" s="114"/>
      <c r="B244" s="121"/>
      <c r="C244" s="121"/>
      <c r="D244" s="121"/>
      <c r="E244" s="130">
        <v>14</v>
      </c>
      <c r="F244" s="131">
        <f>'jūsų prielaidos (1)'!$D$3</f>
        <v>1500</v>
      </c>
      <c r="G244" s="150"/>
      <c r="H244" s="134">
        <f>MIN(I244:J244)</f>
        <v>300</v>
      </c>
      <c r="I244" s="151">
        <f>F244*0.2-'jūsų prielaidos (1)'!$D$71</f>
        <v>300</v>
      </c>
      <c r="J244" s="134">
        <f>300-'jūsų prielaidos (1)'!$D$71</f>
        <v>300</v>
      </c>
      <c r="K244" s="132"/>
      <c r="L244" s="150"/>
      <c r="M244" s="135"/>
      <c r="N244" s="135"/>
      <c r="O244" s="136">
        <f>P244*'jūsų prielaidos (1)'!$D$21</f>
        <v>431.296307732806</v>
      </c>
      <c r="P244" s="30">
        <f>(F244+H244+P243-K244-L244-O243-N244)*$C$9</f>
        <v>50740.7420862125</v>
      </c>
      <c r="Q244" s="30">
        <f>Q243+F244+H244</f>
        <v>24900</v>
      </c>
      <c r="R244" s="30">
        <f>P244-Q244</f>
        <v>25840.7420862125</v>
      </c>
      <c r="S244" s="30">
        <v>0</v>
      </c>
      <c r="T244" s="31">
        <v>0</v>
      </c>
      <c r="U244" s="153">
        <f>R244*0.15</f>
        <v>3876.111312931870</v>
      </c>
      <c r="V244" s="31">
        <v>0</v>
      </c>
      <c r="W244" s="31">
        <f>V244+W243</f>
        <v>0</v>
      </c>
      <c r="X244" s="30">
        <f>P244-S244-W244</f>
        <v>50740.7420862125</v>
      </c>
      <c r="Y244" s="33">
        <f>P244</f>
        <v>50740.7420862125</v>
      </c>
      <c r="Z244" s="120"/>
    </row>
    <row r="245" ht="13.65" customHeight="1">
      <c r="A245" s="114"/>
      <c r="B245" s="121"/>
      <c r="C245" s="121"/>
      <c r="D245" s="121"/>
      <c r="E245" s="130">
        <v>15</v>
      </c>
      <c r="F245" s="131">
        <f>'jūsų prielaidos (1)'!$D$3</f>
        <v>1500</v>
      </c>
      <c r="G245" s="150"/>
      <c r="H245" s="134">
        <f>MIN(I245:J245)</f>
        <v>300</v>
      </c>
      <c r="I245" s="151">
        <f>F245*0.2-'jūsų prielaidos (1)'!$D$71</f>
        <v>300</v>
      </c>
      <c r="J245" s="134">
        <f>300-'jūsų prielaidos (1)'!$D$71</f>
        <v>300</v>
      </c>
      <c r="K245" s="132"/>
      <c r="L245" s="150"/>
      <c r="M245" s="135"/>
      <c r="N245" s="135"/>
      <c r="O245" s="136">
        <f>P245*'jūsų prielaidos (1)'!$D$21</f>
        <v>487.223318028785</v>
      </c>
      <c r="P245" s="30">
        <f>(F245+H245+P244-K245-L245-O244-N245)*$C$9</f>
        <v>57320.3903563277</v>
      </c>
      <c r="Q245" s="30">
        <f>Q244+F245+H245</f>
        <v>26700</v>
      </c>
      <c r="R245" s="30">
        <f>P245-Q245</f>
        <v>30620.3903563277</v>
      </c>
      <c r="S245" s="30">
        <v>0</v>
      </c>
      <c r="T245" s="31">
        <v>0</v>
      </c>
      <c r="U245" s="153">
        <f>R245*0.15</f>
        <v>4593.058553449150</v>
      </c>
      <c r="V245" s="31">
        <v>0</v>
      </c>
      <c r="W245" s="31">
        <f>V245+W244</f>
        <v>0</v>
      </c>
      <c r="X245" s="30">
        <f>P245-S245-W245</f>
        <v>57320.3903563277</v>
      </c>
      <c r="Y245" s="33">
        <f>P245</f>
        <v>57320.3903563277</v>
      </c>
      <c r="Z245" s="120"/>
    </row>
    <row r="246" ht="13.65" customHeight="1">
      <c r="A246" s="114"/>
      <c r="B246" s="121"/>
      <c r="C246" s="121"/>
      <c r="D246" s="121"/>
      <c r="E246" s="130">
        <v>16</v>
      </c>
      <c r="F246" s="131">
        <f>'jūsų prielaidos (1)'!$D$3</f>
        <v>1500</v>
      </c>
      <c r="G246" s="150"/>
      <c r="H246" s="134">
        <f>MIN(I246:J246)</f>
        <v>300</v>
      </c>
      <c r="I246" s="151">
        <f>F246*0.2-'jūsų prielaidos (1)'!$D$71</f>
        <v>300</v>
      </c>
      <c r="J246" s="134">
        <f>300-'jūsų prielaidos (1)'!$D$71</f>
        <v>300</v>
      </c>
      <c r="K246" s="132"/>
      <c r="L246" s="150"/>
      <c r="M246" s="135"/>
      <c r="N246" s="135"/>
      <c r="O246" s="136">
        <f>P246*'jūsų prielaidos (1)'!$D$21</f>
        <v>548.220111808095</v>
      </c>
      <c r="P246" s="30">
        <f>(F246+H246+P245-K246-L246-O245-N246)*$C$9</f>
        <v>64496.4837421288</v>
      </c>
      <c r="Q246" s="30">
        <f>Q245+F246+H246</f>
        <v>28500</v>
      </c>
      <c r="R246" s="30">
        <f>P246-Q246</f>
        <v>35996.4837421288</v>
      </c>
      <c r="S246" s="30">
        <v>0</v>
      </c>
      <c r="T246" s="31">
        <v>0</v>
      </c>
      <c r="U246" s="153">
        <f>R246*0.15</f>
        <v>5399.472561319320</v>
      </c>
      <c r="V246" s="31">
        <v>0</v>
      </c>
      <c r="W246" s="31">
        <f>V246+W245</f>
        <v>0</v>
      </c>
      <c r="X246" s="30">
        <f>P246-S246-W246</f>
        <v>64496.4837421288</v>
      </c>
      <c r="Y246" s="33">
        <f>P246</f>
        <v>64496.4837421288</v>
      </c>
      <c r="Z246" s="120"/>
    </row>
    <row r="247" ht="13.65" customHeight="1">
      <c r="A247" s="114"/>
      <c r="B247" s="121"/>
      <c r="C247" s="121"/>
      <c r="D247" s="121"/>
      <c r="E247" s="130">
        <v>17</v>
      </c>
      <c r="F247" s="131">
        <f>'jūsų prielaidos (1)'!$D$3</f>
        <v>1500</v>
      </c>
      <c r="G247" s="150"/>
      <c r="H247" s="134">
        <f>MIN(I247:J247)</f>
        <v>300</v>
      </c>
      <c r="I247" s="151">
        <f>F247*0.2-'jūsų prielaidos (1)'!$D$71</f>
        <v>300</v>
      </c>
      <c r="J247" s="134">
        <f>300-'jūsų prielaidos (1)'!$D$71</f>
        <v>300</v>
      </c>
      <c r="K247" s="132"/>
      <c r="L247" s="150"/>
      <c r="M247" s="135"/>
      <c r="N247" s="135"/>
      <c r="O247" s="136">
        <f>P247*'jūsų prielaidos (1)'!$D$21</f>
        <v>614.746264943499</v>
      </c>
      <c r="P247" s="30">
        <f>(F247+H247+P246-K247-L247-O246-N247)*$C$9</f>
        <v>72323.0899933528</v>
      </c>
      <c r="Q247" s="30">
        <f>Q246+F247+H247</f>
        <v>30300</v>
      </c>
      <c r="R247" s="30">
        <f>P247-Q247</f>
        <v>42023.0899933528</v>
      </c>
      <c r="S247" s="30">
        <v>0</v>
      </c>
      <c r="T247" s="31">
        <v>0</v>
      </c>
      <c r="U247" s="153">
        <f>R247*0.15</f>
        <v>6303.463499002920</v>
      </c>
      <c r="V247" s="31">
        <v>0</v>
      </c>
      <c r="W247" s="31">
        <f>V247+W246</f>
        <v>0</v>
      </c>
      <c r="X247" s="30">
        <f>P247-S247-W247</f>
        <v>72323.0899933528</v>
      </c>
      <c r="Y247" s="33">
        <f>P247</f>
        <v>72323.0899933528</v>
      </c>
      <c r="Z247" s="120"/>
    </row>
    <row r="248" ht="13.65" customHeight="1">
      <c r="A248" s="114"/>
      <c r="B248" s="121"/>
      <c r="C248" s="121"/>
      <c r="D248" s="121"/>
      <c r="E248" s="130">
        <v>18</v>
      </c>
      <c r="F248" s="131">
        <f>'jūsų prielaidos (1)'!$D$3</f>
        <v>1500</v>
      </c>
      <c r="G248" s="150"/>
      <c r="H248" s="134">
        <f>MIN(I248:J248)</f>
        <v>300</v>
      </c>
      <c r="I248" s="151">
        <f>F248*0.2-'jūsų prielaidos (1)'!$D$71</f>
        <v>300</v>
      </c>
      <c r="J248" s="134">
        <f>300-'jūsų prielaidos (1)'!$D$71</f>
        <v>300</v>
      </c>
      <c r="K248" s="132"/>
      <c r="L248" s="150"/>
      <c r="M248" s="135"/>
      <c r="N248" s="135"/>
      <c r="O248" s="136">
        <f>P248*'jūsų prielaidos (1)'!$D$21</f>
        <v>687.3030138606269</v>
      </c>
      <c r="P248" s="30">
        <f>(F248+H248+P247-K248-L248-O247-N248)*$C$9</f>
        <v>80859.1781012502</v>
      </c>
      <c r="Q248" s="30">
        <f>Q247+F248+H248</f>
        <v>32100</v>
      </c>
      <c r="R248" s="30">
        <f>P248-Q248</f>
        <v>48759.1781012502</v>
      </c>
      <c r="S248" s="30">
        <v>0</v>
      </c>
      <c r="T248" s="31">
        <v>0</v>
      </c>
      <c r="U248" s="153">
        <f>R248*0.15</f>
        <v>7313.876715187530</v>
      </c>
      <c r="V248" s="31">
        <v>0</v>
      </c>
      <c r="W248" s="31">
        <f>V248+W247</f>
        <v>0</v>
      </c>
      <c r="X248" s="30">
        <f>P248-S248-W248</f>
        <v>80859.1781012502</v>
      </c>
      <c r="Y248" s="33">
        <f>P248</f>
        <v>80859.1781012502</v>
      </c>
      <c r="Z248" s="120"/>
    </row>
    <row r="249" ht="13.65" customHeight="1">
      <c r="A249" s="114"/>
      <c r="B249" s="121"/>
      <c r="C249" s="121"/>
      <c r="D249" s="121"/>
      <c r="E249" s="130">
        <v>19</v>
      </c>
      <c r="F249" s="131">
        <f>'jūsų prielaidos (1)'!$D$3</f>
        <v>1500</v>
      </c>
      <c r="G249" s="150"/>
      <c r="H249" s="134">
        <f>MIN(I249:J249)</f>
        <v>300</v>
      </c>
      <c r="I249" s="151">
        <f>F249*0.2-'jūsų prielaidos (1)'!$D$71</f>
        <v>300</v>
      </c>
      <c r="J249" s="134">
        <f>300-'jūsų prielaidos (1)'!$D$71</f>
        <v>300</v>
      </c>
      <c r="K249" s="132"/>
      <c r="L249" s="150"/>
      <c r="M249" s="135"/>
      <c r="N249" s="135"/>
      <c r="O249" s="136">
        <f>P249*'jūsų prielaidos (1)'!$D$21</f>
        <v>766.437032067092</v>
      </c>
      <c r="P249" s="30">
        <f>(F249+H249+P248-K249-L249-O248-N249)*$C$9</f>
        <v>90169.0625961285</v>
      </c>
      <c r="Q249" s="30">
        <f>Q248+F249+H249</f>
        <v>33900</v>
      </c>
      <c r="R249" s="30">
        <f>P249-Q249</f>
        <v>56269.0625961285</v>
      </c>
      <c r="S249" s="30">
        <v>0</v>
      </c>
      <c r="T249" s="31">
        <v>0</v>
      </c>
      <c r="U249" s="153">
        <f>R249*0.15</f>
        <v>8440.359389419271</v>
      </c>
      <c r="V249" s="31">
        <v>0</v>
      </c>
      <c r="W249" s="31">
        <f>V249+W248</f>
        <v>0</v>
      </c>
      <c r="X249" s="30">
        <f>P249-S249-W249</f>
        <v>90169.0625961285</v>
      </c>
      <c r="Y249" s="33">
        <f>P249</f>
        <v>90169.0625961285</v>
      </c>
      <c r="Z249" s="120"/>
    </row>
    <row r="250" ht="13.65" customHeight="1">
      <c r="A250" s="114"/>
      <c r="B250" s="121"/>
      <c r="C250" s="121"/>
      <c r="D250" s="121"/>
      <c r="E250" s="130">
        <v>20</v>
      </c>
      <c r="F250" s="131">
        <f>'jūsų prielaidos (1)'!$D$3</f>
        <v>1500</v>
      </c>
      <c r="G250" s="150"/>
      <c r="H250" s="134">
        <f>MIN(I250:J250)</f>
        <v>300</v>
      </c>
      <c r="I250" s="151">
        <f>F250*0.2-'jūsų prielaidos (1)'!$D$71</f>
        <v>300</v>
      </c>
      <c r="J250" s="134">
        <f>300-'jūsų prielaidos (1)'!$D$71</f>
        <v>300</v>
      </c>
      <c r="K250" s="132"/>
      <c r="L250" s="150"/>
      <c r="M250" s="135"/>
      <c r="N250" s="135"/>
      <c r="O250" s="136">
        <f>P250*'jūsų prielaidos (1)'!$D$21</f>
        <v>852.744549023978</v>
      </c>
      <c r="P250" s="30">
        <f>(F250+H250+P249-K250-L250-O249-N250)*$C$9</f>
        <v>100322.888120468</v>
      </c>
      <c r="Q250" s="30">
        <f>Q249+F250+H250</f>
        <v>35700</v>
      </c>
      <c r="R250" s="30">
        <f>P250-Q250</f>
        <v>64622.888120468</v>
      </c>
      <c r="S250" s="30">
        <v>0</v>
      </c>
      <c r="T250" s="31">
        <v>0</v>
      </c>
      <c r="U250" s="153">
        <f>R250*0.15</f>
        <v>9693.4332180702</v>
      </c>
      <c r="V250" s="31">
        <v>0</v>
      </c>
      <c r="W250" s="31">
        <f>V250+W249</f>
        <v>0</v>
      </c>
      <c r="X250" s="30">
        <f>P250-S250-W250</f>
        <v>100322.888120468</v>
      </c>
      <c r="Y250" s="33">
        <f>P250</f>
        <v>100322.888120468</v>
      </c>
      <c r="Z250" s="120"/>
    </row>
    <row r="251" ht="13.65" customHeight="1">
      <c r="A251" s="114"/>
      <c r="B251" s="121"/>
      <c r="C251" s="121"/>
      <c r="D251" s="121"/>
      <c r="E251" s="130">
        <v>21</v>
      </c>
      <c r="F251" s="131">
        <f>'jūsų prielaidos (1)'!$D$3</f>
        <v>1500</v>
      </c>
      <c r="G251" s="150"/>
      <c r="H251" s="134">
        <f>MIN(I251:J251)</f>
        <v>300</v>
      </c>
      <c r="I251" s="151">
        <f>F251*0.2-'jūsų prielaidos (1)'!$D$71</f>
        <v>300</v>
      </c>
      <c r="J251" s="134">
        <f>300-'jūsų prielaidos (1)'!$D$71</f>
        <v>300</v>
      </c>
      <c r="K251" s="132"/>
      <c r="L251" s="150"/>
      <c r="M251" s="135"/>
      <c r="N251" s="135"/>
      <c r="O251" s="136">
        <f>P251*'jūsų prielaidos (1)'!$D$21</f>
        <v>946.875842392998</v>
      </c>
      <c r="P251" s="30">
        <f>(F251+H251+P250-K251-L251-O250-N251)*$C$9</f>
        <v>111397.157928588</v>
      </c>
      <c r="Q251" s="30">
        <f>Q250+F251+H251</f>
        <v>37500</v>
      </c>
      <c r="R251" s="30">
        <f>P251-Q251</f>
        <v>73897.157928588</v>
      </c>
      <c r="S251" s="30">
        <v>0</v>
      </c>
      <c r="T251" s="31">
        <v>0</v>
      </c>
      <c r="U251" s="153">
        <f>R251*0.15</f>
        <v>11084.5736892882</v>
      </c>
      <c r="V251" s="31">
        <v>0</v>
      </c>
      <c r="W251" s="31">
        <f>V251+W250</f>
        <v>0</v>
      </c>
      <c r="X251" s="30">
        <f>P251-S251-W251</f>
        <v>111397.157928588</v>
      </c>
      <c r="Y251" s="33">
        <f>P251</f>
        <v>111397.157928588</v>
      </c>
      <c r="Z251" s="120"/>
    </row>
    <row r="252" ht="13.65" customHeight="1">
      <c r="A252" s="114"/>
      <c r="B252" s="121"/>
      <c r="C252" s="121"/>
      <c r="D252" s="121"/>
      <c r="E252" s="130">
        <v>22</v>
      </c>
      <c r="F252" s="131">
        <f>'jūsų prielaidos (1)'!$D$3</f>
        <v>1500</v>
      </c>
      <c r="G252" s="150"/>
      <c r="H252" s="134">
        <f>MIN(I252:J252)</f>
        <v>300</v>
      </c>
      <c r="I252" s="151">
        <f>F252*0.2-'jūsų prielaidos (1)'!$D$71</f>
        <v>300</v>
      </c>
      <c r="J252" s="134">
        <f>300-'jūsų prielaidos (1)'!$D$71</f>
        <v>300</v>
      </c>
      <c r="K252" s="132"/>
      <c r="L252" s="150"/>
      <c r="M252" s="135"/>
      <c r="N252" s="135"/>
      <c r="O252" s="136">
        <f>P252*'jūsų prielaidos (1)'!$D$21</f>
        <v>1049.540137505930</v>
      </c>
      <c r="P252" s="30">
        <f>(F252+H252+P251-K252-L252-O251-N252)*$C$9</f>
        <v>123475.310294815</v>
      </c>
      <c r="Q252" s="30">
        <f>Q251+F252+H252</f>
        <v>39300</v>
      </c>
      <c r="R252" s="30">
        <f>P252-Q252</f>
        <v>84175.310294815</v>
      </c>
      <c r="S252" s="30">
        <v>0</v>
      </c>
      <c r="T252" s="31">
        <v>0</v>
      </c>
      <c r="U252" s="153">
        <f>R252*0.15</f>
        <v>12626.2965442222</v>
      </c>
      <c r="V252" s="31">
        <v>0</v>
      </c>
      <c r="W252" s="31">
        <f>V252+W251</f>
        <v>0</v>
      </c>
      <c r="X252" s="30">
        <f>P252-S252-W252</f>
        <v>123475.310294815</v>
      </c>
      <c r="Y252" s="33">
        <f>P252</f>
        <v>123475.310294815</v>
      </c>
      <c r="Z252" s="120"/>
    </row>
    <row r="253" ht="13.65" customHeight="1">
      <c r="A253" s="114"/>
      <c r="B253" s="121"/>
      <c r="C253" s="121"/>
      <c r="D253" s="121"/>
      <c r="E253" s="130">
        <v>23</v>
      </c>
      <c r="F253" s="131">
        <f>'jūsų prielaidos (1)'!$D$3</f>
        <v>1500</v>
      </c>
      <c r="G253" s="150"/>
      <c r="H253" s="134">
        <f>MIN(I253:J253)</f>
        <v>300</v>
      </c>
      <c r="I253" s="151">
        <f>F253*0.2-'jūsų prielaidos (1)'!$D$71</f>
        <v>300</v>
      </c>
      <c r="J253" s="134">
        <f>300-'jūsų prielaidos (1)'!$D$71</f>
        <v>300</v>
      </c>
      <c r="K253" s="132"/>
      <c r="L253" s="150"/>
      <c r="M253" s="135"/>
      <c r="N253" s="135"/>
      <c r="O253" s="136">
        <f>P253*'jūsų prielaidos (1)'!$D$21</f>
        <v>1161.510950970840</v>
      </c>
      <c r="P253" s="30">
        <f>(F253+H253+P252-K253-L253-O252-N253)*$C$9</f>
        <v>136648.34717304</v>
      </c>
      <c r="Q253" s="30">
        <f>Q252+F253+H253</f>
        <v>41100</v>
      </c>
      <c r="R253" s="30">
        <f>P253-Q253</f>
        <v>95548.347173040005</v>
      </c>
      <c r="S253" s="30">
        <v>0</v>
      </c>
      <c r="T253" s="31">
        <v>0</v>
      </c>
      <c r="U253" s="153">
        <f>R253*0.15</f>
        <v>14332.252075956</v>
      </c>
      <c r="V253" s="31">
        <v>0</v>
      </c>
      <c r="W253" s="31">
        <f>V253+W252</f>
        <v>0</v>
      </c>
      <c r="X253" s="30">
        <f>P253-S253-W253</f>
        <v>136648.34717304</v>
      </c>
      <c r="Y253" s="33">
        <f>P253</f>
        <v>136648.34717304</v>
      </c>
      <c r="Z253" s="120"/>
    </row>
    <row r="254" ht="13.65" customHeight="1">
      <c r="A254" s="114"/>
      <c r="B254" s="121"/>
      <c r="C254" s="121"/>
      <c r="D254" s="121"/>
      <c r="E254" s="130">
        <v>24</v>
      </c>
      <c r="F254" s="131">
        <f>'jūsų prielaidos (1)'!$D$3</f>
        <v>1500</v>
      </c>
      <c r="G254" s="150"/>
      <c r="H254" s="134">
        <f>MIN(I254:J254)</f>
        <v>300</v>
      </c>
      <c r="I254" s="151">
        <f>F254*0.2-'jūsų prielaidos (1)'!$D$71</f>
        <v>300</v>
      </c>
      <c r="J254" s="134">
        <f>300-'jūsų prielaidos (1)'!$D$71</f>
        <v>300</v>
      </c>
      <c r="K254" s="132"/>
      <c r="L254" s="150"/>
      <c r="M254" s="135"/>
      <c r="N254" s="135"/>
      <c r="O254" s="136">
        <f>P254*'jūsų prielaidos (1)'!$D$21</f>
        <v>1283.631918676350</v>
      </c>
      <c r="P254" s="30">
        <f>(F254+H254+P253-K254-L254-O253-N254)*$C$9</f>
        <v>151015.519844276</v>
      </c>
      <c r="Q254" s="30">
        <f>Q253+F254+H254</f>
        <v>42900</v>
      </c>
      <c r="R254" s="30">
        <f>P254-Q254</f>
        <v>108115.519844276</v>
      </c>
      <c r="S254" s="30">
        <v>0</v>
      </c>
      <c r="T254" s="31">
        <v>0</v>
      </c>
      <c r="U254" s="153">
        <f>R254*0.15</f>
        <v>16217.3279766414</v>
      </c>
      <c r="V254" s="31">
        <v>0</v>
      </c>
      <c r="W254" s="31">
        <f>V254+W253</f>
        <v>0</v>
      </c>
      <c r="X254" s="30">
        <f>P254-S254-W254</f>
        <v>151015.519844276</v>
      </c>
      <c r="Y254" s="33">
        <f>P254</f>
        <v>151015.519844276</v>
      </c>
      <c r="Z254" s="120"/>
    </row>
    <row r="255" ht="13.65" customHeight="1">
      <c r="A255" s="114"/>
      <c r="B255" s="121"/>
      <c r="C255" s="121"/>
      <c r="D255" s="121"/>
      <c r="E255" s="130">
        <v>25</v>
      </c>
      <c r="F255" s="131">
        <f>'jūsų prielaidos (1)'!$D$3</f>
        <v>1500</v>
      </c>
      <c r="G255" s="150"/>
      <c r="H255" s="134">
        <f>MIN(I255:J255)</f>
        <v>300</v>
      </c>
      <c r="I255" s="151">
        <f>F255*0.2-'jūsų prielaidos (1)'!$D$71</f>
        <v>300</v>
      </c>
      <c r="J255" s="134">
        <f>300-'jūsų prielaidos (1)'!$D$71</f>
        <v>300</v>
      </c>
      <c r="K255" s="132"/>
      <c r="L255" s="150"/>
      <c r="M255" s="135"/>
      <c r="N255" s="135"/>
      <c r="O255" s="136">
        <f>P255*'jūsų prielaidos (1)'!$D$21</f>
        <v>1416.823152104360</v>
      </c>
      <c r="P255" s="30">
        <f>(F255+H255+P254-K255-L255-O254-N255)*$C$9</f>
        <v>166685.07671816</v>
      </c>
      <c r="Q255" s="30">
        <f>Q254+F255+H255</f>
        <v>44700</v>
      </c>
      <c r="R255" s="30">
        <f>P255-Q255</f>
        <v>121985.07671816</v>
      </c>
      <c r="S255" s="30">
        <v>0</v>
      </c>
      <c r="T255" s="31">
        <v>0</v>
      </c>
      <c r="U255" s="153">
        <f>R255*0.15</f>
        <v>18297.761507724</v>
      </c>
      <c r="V255" s="31">
        <v>0</v>
      </c>
      <c r="W255" s="31">
        <f>V255+W254</f>
        <v>0</v>
      </c>
      <c r="X255" s="30">
        <f>P255-S255-W255</f>
        <v>166685.07671816</v>
      </c>
      <c r="Y255" s="33">
        <f>P255</f>
        <v>166685.07671816</v>
      </c>
      <c r="Z255" s="120"/>
    </row>
    <row r="256" ht="13.65" customHeight="1">
      <c r="A256" s="114"/>
      <c r="B256" s="121"/>
      <c r="C256" s="121"/>
      <c r="D256" s="121"/>
      <c r="E256" s="130">
        <v>26</v>
      </c>
      <c r="F256" s="131">
        <f>'jūsų prielaidos (1)'!$D$3</f>
        <v>1500</v>
      </c>
      <c r="G256" s="150"/>
      <c r="H256" s="134">
        <f>MIN(I256:J256)</f>
        <v>300</v>
      </c>
      <c r="I256" s="151">
        <f>F256*0.2-'jūsų prielaidos (1)'!$D$71</f>
        <v>300</v>
      </c>
      <c r="J256" s="134">
        <f>300-'jūsų prielaidos (1)'!$D$71</f>
        <v>300</v>
      </c>
      <c r="K256" s="132"/>
      <c r="L256" s="150"/>
      <c r="M256" s="135"/>
      <c r="N256" s="135"/>
      <c r="O256" s="136">
        <f>P256*'jūsų prielaidos (1)'!$D$21</f>
        <v>1562.088170842620</v>
      </c>
      <c r="P256" s="30">
        <f>(F256+H256+P255-K256-L256-O255-N256)*$C$9</f>
        <v>183775.078922661</v>
      </c>
      <c r="Q256" s="30">
        <f>Q255+F256+H256</f>
        <v>46500</v>
      </c>
      <c r="R256" s="30">
        <f>P256-Q256</f>
        <v>137275.078922661</v>
      </c>
      <c r="S256" s="30">
        <v>0</v>
      </c>
      <c r="T256" s="31">
        <v>0</v>
      </c>
      <c r="U256" s="153">
        <f>R256*0.15</f>
        <v>20591.2618383991</v>
      </c>
      <c r="V256" s="31">
        <v>0</v>
      </c>
      <c r="W256" s="31">
        <f>V256+W255</f>
        <v>0</v>
      </c>
      <c r="X256" s="30">
        <f>P256-S256-W256</f>
        <v>183775.078922661</v>
      </c>
      <c r="Y256" s="33">
        <f>P256</f>
        <v>183775.078922661</v>
      </c>
      <c r="Z256" s="120"/>
    </row>
    <row r="257" ht="13.65" customHeight="1">
      <c r="A257" s="114"/>
      <c r="B257" s="121"/>
      <c r="C257" s="121"/>
      <c r="D257" s="121"/>
      <c r="E257" s="130">
        <v>27</v>
      </c>
      <c r="F257" s="131">
        <f>'jūsų prielaidos (1)'!$D$3</f>
        <v>1500</v>
      </c>
      <c r="G257" s="150"/>
      <c r="H257" s="134">
        <f>MIN(I257:J257)</f>
        <v>300</v>
      </c>
      <c r="I257" s="151">
        <f>F257*0.2-'jūsų prielaidos (1)'!$D$71</f>
        <v>300</v>
      </c>
      <c r="J257" s="134">
        <f>300-'jūsų prielaidos (1)'!$D$71</f>
        <v>300</v>
      </c>
      <c r="K257" s="132"/>
      <c r="L257" s="150"/>
      <c r="M257" s="135"/>
      <c r="N257" s="135"/>
      <c r="O257" s="136">
        <f>P257*'jūsų prielaidos (1)'!$D$21</f>
        <v>1720.5214635295</v>
      </c>
      <c r="P257" s="30">
        <f>(F257+H257+P256-K257-L257-O256-N257)*$C$9</f>
        <v>202414.289827</v>
      </c>
      <c r="Q257" s="30">
        <f>Q256+F257+H257</f>
        <v>48300</v>
      </c>
      <c r="R257" s="30">
        <f>P257-Q257</f>
        <v>154114.289827</v>
      </c>
      <c r="S257" s="30">
        <v>0</v>
      </c>
      <c r="T257" s="31">
        <v>0</v>
      </c>
      <c r="U257" s="153">
        <f>R257*0.15</f>
        <v>23117.14347405</v>
      </c>
      <c r="V257" s="31">
        <v>0</v>
      </c>
      <c r="W257" s="31">
        <f>V257+W256</f>
        <v>0</v>
      </c>
      <c r="X257" s="30">
        <f>P257-S257-W257</f>
        <v>202414.289827</v>
      </c>
      <c r="Y257" s="33">
        <f>P257</f>
        <v>202414.289827</v>
      </c>
      <c r="Z257" s="120"/>
    </row>
    <row r="258" ht="13.65" customHeight="1">
      <c r="A258" s="114"/>
      <c r="B258" s="121"/>
      <c r="C258" s="121"/>
      <c r="D258" s="121"/>
      <c r="E258" s="130">
        <v>28</v>
      </c>
      <c r="F258" s="131">
        <f>'jūsų prielaidos (1)'!$D$3</f>
        <v>1500</v>
      </c>
      <c r="G258" s="150"/>
      <c r="H258" s="134">
        <f>MIN(I258:J258)</f>
        <v>300</v>
      </c>
      <c r="I258" s="151">
        <f>F258*0.2-'jūsų prielaidos (1)'!$D$71</f>
        <v>300</v>
      </c>
      <c r="J258" s="134">
        <f>300-'jūsų prielaidos (1)'!$D$71</f>
        <v>300</v>
      </c>
      <c r="K258" s="132"/>
      <c r="L258" s="150"/>
      <c r="M258" s="135"/>
      <c r="N258" s="135"/>
      <c r="O258" s="136">
        <f>P258*'jūsų prielaidos (1)'!$D$21</f>
        <v>1893.316734198450</v>
      </c>
      <c r="P258" s="30">
        <f>(F258+H258+P257-K258-L258-O257-N258)*$C$9</f>
        <v>222743.145199818</v>
      </c>
      <c r="Q258" s="30">
        <f>Q257+F258+H258</f>
        <v>50100</v>
      </c>
      <c r="R258" s="30">
        <f>P258-Q258</f>
        <v>172643.145199818</v>
      </c>
      <c r="S258" s="30">
        <v>0</v>
      </c>
      <c r="T258" s="31">
        <v>0</v>
      </c>
      <c r="U258" s="153">
        <f>R258*0.15</f>
        <v>25896.4717799727</v>
      </c>
      <c r="V258" s="31">
        <v>0</v>
      </c>
      <c r="W258" s="31">
        <f>V258+W257</f>
        <v>0</v>
      </c>
      <c r="X258" s="30">
        <f>P258-S258-W258</f>
        <v>222743.145199818</v>
      </c>
      <c r="Y258" s="33">
        <f>P258</f>
        <v>222743.145199818</v>
      </c>
      <c r="Z258" s="120"/>
    </row>
    <row r="259" ht="13.65" customHeight="1">
      <c r="A259" s="114"/>
      <c r="B259" s="121"/>
      <c r="C259" s="121"/>
      <c r="D259" s="121"/>
      <c r="E259" s="130">
        <v>29</v>
      </c>
      <c r="F259" s="131">
        <f>'jūsų prielaidos (1)'!$D$3</f>
        <v>1500</v>
      </c>
      <c r="G259" s="150"/>
      <c r="H259" s="134">
        <f>MIN(I259:J259)</f>
        <v>300</v>
      </c>
      <c r="I259" s="151">
        <f>F259*0.2-'jūsų prielaidos (1)'!$D$71</f>
        <v>300</v>
      </c>
      <c r="J259" s="134">
        <f>300-'jūsų prielaidos (1)'!$D$71</f>
        <v>300</v>
      </c>
      <c r="K259" s="132"/>
      <c r="L259" s="150"/>
      <c r="M259" s="135"/>
      <c r="N259" s="135"/>
      <c r="O259" s="136">
        <f>P259*'jūsų prielaidos (1)'!$D$21</f>
        <v>2081.775896153550</v>
      </c>
      <c r="P259" s="30">
        <f>(F259+H259+P258-K259-L259-O258-N259)*$C$9</f>
        <v>244914.811312182</v>
      </c>
      <c r="Q259" s="30">
        <f>Q258+F259+H259</f>
        <v>51900</v>
      </c>
      <c r="R259" s="30">
        <f>P259-Q259</f>
        <v>193014.811312182</v>
      </c>
      <c r="S259" s="30">
        <v>0</v>
      </c>
      <c r="T259" s="31">
        <v>0</v>
      </c>
      <c r="U259" s="153">
        <f>R259*0.15</f>
        <v>28952.2216968273</v>
      </c>
      <c r="V259" s="31">
        <v>0</v>
      </c>
      <c r="W259" s="31">
        <f>V259+W258</f>
        <v>0</v>
      </c>
      <c r="X259" s="30">
        <f>P259-S259-W259</f>
        <v>244914.811312182</v>
      </c>
      <c r="Y259" s="33">
        <f>P259</f>
        <v>244914.811312182</v>
      </c>
      <c r="Z259" s="120"/>
    </row>
    <row r="260" ht="13.65" customHeight="1">
      <c r="A260" s="114"/>
      <c r="B260" s="139"/>
      <c r="C260" s="139"/>
      <c r="D260" s="139"/>
      <c r="E260" s="140">
        <v>30</v>
      </c>
      <c r="F260" s="141">
        <f>'jūsų prielaidos (1)'!$D$3</f>
        <v>1500</v>
      </c>
      <c r="G260" s="150"/>
      <c r="H260" s="142">
        <f>MIN(I260:J260)</f>
        <v>300</v>
      </c>
      <c r="I260" s="151">
        <f>F260*0.2-'jūsų prielaidos (1)'!$D$71</f>
        <v>300</v>
      </c>
      <c r="J260" s="142">
        <f>300-'jūsų prielaidos (1)'!$D$71</f>
        <v>300</v>
      </c>
      <c r="K260" s="132"/>
      <c r="L260" s="150"/>
      <c r="M260" s="135"/>
      <c r="N260" s="135"/>
      <c r="O260" s="143">
        <f>P260*'jūsų prielaidos (1)'!$D$21</f>
        <v>2287.318881139860</v>
      </c>
      <c r="P260" s="144">
        <f>(F260+H260+P259-K260-L260-O259-N260)*$C$9</f>
        <v>269096.338957631</v>
      </c>
      <c r="Q260" s="144">
        <f>Q259+F260+H260</f>
        <v>53700</v>
      </c>
      <c r="R260" s="144">
        <f>P260-Q260</f>
        <v>215396.338957631</v>
      </c>
      <c r="S260" s="144">
        <v>0</v>
      </c>
      <c r="T260" s="35">
        <v>0</v>
      </c>
      <c r="U260" s="157">
        <f>R260*0.15</f>
        <v>32309.4508436446</v>
      </c>
      <c r="V260" s="35">
        <v>0</v>
      </c>
      <c r="W260" s="35">
        <f>V260+W259</f>
        <v>0</v>
      </c>
      <c r="X260" s="144">
        <f>P260-S260-W260</f>
        <v>269096.338957631</v>
      </c>
      <c r="Y260" s="145">
        <f>P260</f>
        <v>269096.338957631</v>
      </c>
      <c r="Z260" s="120"/>
    </row>
    <row r="261" ht="13.65" customHeight="1">
      <c r="A261" s="109"/>
      <c r="B261" s="60"/>
      <c r="C261" s="60"/>
      <c r="D261" s="60"/>
      <c r="E261" s="112"/>
      <c r="F261" s="60"/>
      <c r="G261" s="60"/>
      <c r="H261" s="60"/>
      <c r="I261" s="60"/>
      <c r="J261" s="60"/>
      <c r="K261" s="60"/>
      <c r="L261" s="60"/>
      <c r="M261" s="60"/>
      <c r="N261" s="60"/>
      <c r="O261" s="60"/>
      <c r="P261" s="60"/>
      <c r="Q261" s="60"/>
      <c r="R261" s="60"/>
      <c r="S261" s="60"/>
      <c r="T261" s="60"/>
      <c r="U261" s="60"/>
      <c r="V261" s="60"/>
      <c r="W261" s="60"/>
      <c r="X261" s="60"/>
      <c r="Y261" s="60"/>
      <c r="Z261" s="113"/>
    </row>
    <row r="262" ht="13.65" customHeight="1">
      <c r="A262" s="103"/>
      <c r="B262" s="103"/>
      <c r="C262" s="103"/>
      <c r="D262" s="103"/>
      <c r="E262" s="148"/>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ht="13.65" customHeight="1">
      <c r="A263" s="109"/>
      <c r="B263" s="60"/>
      <c r="C263" s="60"/>
      <c r="D263" s="60"/>
      <c r="E263" s="112"/>
      <c r="F263" s="60"/>
      <c r="G263" s="60"/>
      <c r="H263" s="60"/>
      <c r="I263" s="60"/>
      <c r="J263" s="60"/>
      <c r="K263" s="60"/>
      <c r="L263" s="60"/>
      <c r="M263" s="60"/>
      <c r="N263" s="60"/>
      <c r="O263" s="60"/>
      <c r="P263" s="60"/>
      <c r="Q263" s="60"/>
      <c r="R263" s="60"/>
      <c r="S263" s="60"/>
      <c r="T263" s="60"/>
      <c r="U263" s="60"/>
      <c r="V263" s="60"/>
      <c r="W263" s="60"/>
      <c r="X263" s="60"/>
      <c r="Y263" s="60"/>
      <c r="Z263" s="113"/>
    </row>
    <row r="264" ht="13.65" customHeight="1">
      <c r="A264" s="114"/>
      <c r="B264" s="115"/>
      <c r="C264" s="115"/>
      <c r="D264" s="115"/>
      <c r="E264" t="s" s="158">
        <v>63</v>
      </c>
      <c r="F264" s="117"/>
      <c r="G264" s="118"/>
      <c r="H264" s="118"/>
      <c r="I264" s="118"/>
      <c r="J264" s="118"/>
      <c r="K264" s="118"/>
      <c r="L264" s="118"/>
      <c r="M264" s="118"/>
      <c r="N264" s="118"/>
      <c r="O264" s="118"/>
      <c r="P264" s="118"/>
      <c r="Q264" s="118"/>
      <c r="R264" s="118"/>
      <c r="S264" s="118"/>
      <c r="T264" s="118"/>
      <c r="U264" s="118"/>
      <c r="V264" s="118"/>
      <c r="W264" s="118"/>
      <c r="X264" s="118"/>
      <c r="Y264" s="119"/>
      <c r="Z264" s="120"/>
    </row>
    <row r="265" ht="13.65" customHeight="1">
      <c r="A265" s="114"/>
      <c r="B265" s="121"/>
      <c r="C265" s="121"/>
      <c r="D265" s="121"/>
      <c r="E265" s="122"/>
      <c r="F265" s="27"/>
      <c r="G265" s="27"/>
      <c r="H265" s="27"/>
      <c r="I265" s="27"/>
      <c r="J265" s="27"/>
      <c r="K265" s="27"/>
      <c r="L265" s="27"/>
      <c r="M265" s="27"/>
      <c r="N265" s="27"/>
      <c r="O265" s="27"/>
      <c r="P265" s="27"/>
      <c r="Q265" s="27"/>
      <c r="R265" s="27"/>
      <c r="S265" s="27"/>
      <c r="T265" s="27"/>
      <c r="U265" s="27"/>
      <c r="V265" s="27"/>
      <c r="W265" s="27"/>
      <c r="X265" s="27"/>
      <c r="Y265" s="123"/>
      <c r="Z265" s="120"/>
    </row>
    <row r="266" ht="24.65" customHeight="1">
      <c r="A266" s="114"/>
      <c r="B266" s="124"/>
      <c r="C266" s="124"/>
      <c r="D266" s="124"/>
      <c r="E266" t="s" s="125">
        <v>64</v>
      </c>
      <c r="F266" t="s" s="126">
        <v>65</v>
      </c>
      <c r="G266" t="s" s="127">
        <v>66</v>
      </c>
      <c r="H266" t="s" s="127">
        <v>67</v>
      </c>
      <c r="I266" s="101"/>
      <c r="J266" s="101"/>
      <c r="K266" t="s" s="127">
        <v>68</v>
      </c>
      <c r="L266" t="s" s="127">
        <v>69</v>
      </c>
      <c r="M266" t="s" s="127">
        <v>70</v>
      </c>
      <c r="N266" t="s" s="127">
        <v>71</v>
      </c>
      <c r="O266" t="s" s="126">
        <v>72</v>
      </c>
      <c r="P266" t="s" s="126">
        <v>73</v>
      </c>
      <c r="Q266" t="s" s="126">
        <v>74</v>
      </c>
      <c r="R266" t="s" s="126">
        <v>75</v>
      </c>
      <c r="S266" t="s" s="126">
        <v>76</v>
      </c>
      <c r="T266" s="128"/>
      <c r="U266" s="128"/>
      <c r="V266" t="s" s="126">
        <v>77</v>
      </c>
      <c r="W266" t="s" s="126">
        <v>78</v>
      </c>
      <c r="X266" t="s" s="126">
        <v>79</v>
      </c>
      <c r="Y266" t="s" s="149">
        <v>82</v>
      </c>
      <c r="Z266" s="120"/>
    </row>
    <row r="267" ht="16" customHeight="1">
      <c r="A267" s="114"/>
      <c r="B267" s="121"/>
      <c r="C267" s="121"/>
      <c r="D267" s="121"/>
      <c r="E267" s="130">
        <v>1</v>
      </c>
      <c r="F267" s="131">
        <f>'jūsų prielaidos (1)'!$D$3</f>
        <v>1500</v>
      </c>
      <c r="G267" s="150"/>
      <c r="H267" s="150"/>
      <c r="I267" s="160"/>
      <c r="J267" s="150"/>
      <c r="K267" s="132"/>
      <c r="L267" s="150"/>
      <c r="M267" s="135"/>
      <c r="N267" s="135"/>
      <c r="O267" s="136">
        <f>P267*'jūsų prielaidos (1)'!$D$55</f>
        <v>0</v>
      </c>
      <c r="P267" s="30">
        <f>(F267+H267-K267-L267-N267-M267)*$C$10</f>
        <v>1650</v>
      </c>
      <c r="Q267" s="30">
        <f>F267+H267</f>
        <v>1500</v>
      </c>
      <c r="R267" s="30">
        <f>P267-Q267</f>
        <v>150</v>
      </c>
      <c r="S267" s="30">
        <f>MAX(T267:U267)</f>
        <v>22.5</v>
      </c>
      <c r="T267" s="31">
        <v>0</v>
      </c>
      <c r="U267" s="153">
        <f>R267*0.15</f>
        <v>22.5</v>
      </c>
      <c r="V267" s="31">
        <f>H267</f>
        <v>0</v>
      </c>
      <c r="W267" s="31">
        <v>0</v>
      </c>
      <c r="X267" s="33">
        <f>P267-S267-V267</f>
        <v>1627.5</v>
      </c>
      <c r="Y267" s="161">
        <f>P267-S267-V267</f>
        <v>1627.5</v>
      </c>
      <c r="Z267" s="120"/>
    </row>
    <row r="268" ht="16" customHeight="1">
      <c r="A268" s="114"/>
      <c r="B268" s="121"/>
      <c r="C268" s="121"/>
      <c r="D268" s="121"/>
      <c r="E268" s="130">
        <v>2</v>
      </c>
      <c r="F268" s="131">
        <f>'jūsų prielaidos (1)'!$D$3</f>
        <v>1500</v>
      </c>
      <c r="G268" s="150"/>
      <c r="H268" s="150"/>
      <c r="I268" s="160"/>
      <c r="J268" s="150"/>
      <c r="K268" s="132"/>
      <c r="L268" s="150"/>
      <c r="M268" s="135"/>
      <c r="N268" s="135"/>
      <c r="O268" s="136">
        <f>P268*'jūsų prielaidos (1)'!$D$55</f>
        <v>0</v>
      </c>
      <c r="P268" s="30">
        <f>(F268+H268+P267-K268-L268-O267-N268)*$C$10</f>
        <v>3465</v>
      </c>
      <c r="Q268" s="30">
        <f>Q267+F268+H268</f>
        <v>3000</v>
      </c>
      <c r="R268" s="30">
        <f>P268-Q268</f>
        <v>465</v>
      </c>
      <c r="S268" s="30">
        <f>MAX(T268:U268)</f>
        <v>69.75</v>
      </c>
      <c r="T268" s="31">
        <v>0</v>
      </c>
      <c r="U268" s="153">
        <f>R268*0.15</f>
        <v>69.75</v>
      </c>
      <c r="V268" s="31">
        <f>H268</f>
        <v>0</v>
      </c>
      <c r="W268" s="31">
        <f>V268+W267</f>
        <v>0</v>
      </c>
      <c r="X268" s="33">
        <f>P268-S268-W268</f>
        <v>3395.25</v>
      </c>
      <c r="Y268" s="161">
        <f>P268-S268-V268</f>
        <v>3395.25</v>
      </c>
      <c r="Z268" s="120"/>
    </row>
    <row r="269" ht="16" customHeight="1">
      <c r="A269" s="114"/>
      <c r="B269" s="121"/>
      <c r="C269" s="121"/>
      <c r="D269" s="121"/>
      <c r="E269" s="130">
        <v>3</v>
      </c>
      <c r="F269" s="131">
        <f>'jūsų prielaidos (1)'!$D$3</f>
        <v>1500</v>
      </c>
      <c r="G269" s="150"/>
      <c r="H269" s="150"/>
      <c r="I269" s="160"/>
      <c r="J269" s="150"/>
      <c r="K269" s="132"/>
      <c r="L269" s="150"/>
      <c r="M269" s="135"/>
      <c r="N269" s="135"/>
      <c r="O269" s="136">
        <f>P269*'jūsų prielaidos (1)'!$D$55</f>
        <v>0</v>
      </c>
      <c r="P269" s="30">
        <f>(F269+H269+P268-K269-L269-O268-N269)*$C$10</f>
        <v>5461.5</v>
      </c>
      <c r="Q269" s="30">
        <f>Q268+F269+H269</f>
        <v>4500</v>
      </c>
      <c r="R269" s="30">
        <f>P269-Q269</f>
        <v>961.5</v>
      </c>
      <c r="S269" s="30">
        <f>MAX(T269:U269)</f>
        <v>144.225</v>
      </c>
      <c r="T269" s="31">
        <v>0</v>
      </c>
      <c r="U269" s="153">
        <f>R269*0.15</f>
        <v>144.225</v>
      </c>
      <c r="V269" s="31">
        <f>H269</f>
        <v>0</v>
      </c>
      <c r="W269" s="31">
        <f>V269+W268</f>
        <v>0</v>
      </c>
      <c r="X269" s="33">
        <f>P269-S269-W269</f>
        <v>5317.275</v>
      </c>
      <c r="Y269" s="161">
        <f>P269-S269-V269</f>
        <v>5317.275</v>
      </c>
      <c r="Z269" s="120"/>
    </row>
    <row r="270" ht="16" customHeight="1">
      <c r="A270" s="114"/>
      <c r="B270" s="121"/>
      <c r="C270" s="121"/>
      <c r="D270" s="121"/>
      <c r="E270" s="130">
        <v>4</v>
      </c>
      <c r="F270" s="131">
        <f>'jūsų prielaidos (1)'!$D$3</f>
        <v>1500</v>
      </c>
      <c r="G270" s="150"/>
      <c r="H270" s="150"/>
      <c r="I270" s="160"/>
      <c r="J270" s="150"/>
      <c r="K270" s="132"/>
      <c r="L270" s="150"/>
      <c r="M270" s="135"/>
      <c r="N270" s="135"/>
      <c r="O270" s="136">
        <f>P270*'jūsų prielaidos (1)'!$D$55</f>
        <v>0</v>
      </c>
      <c r="P270" s="30">
        <f>(F270+H270+P269-K270-L270-O269-N270)*$C$10</f>
        <v>7657.65</v>
      </c>
      <c r="Q270" s="30">
        <f>Q269+F270+H270</f>
        <v>6000</v>
      </c>
      <c r="R270" s="30">
        <f>P270-Q270</f>
        <v>1657.65</v>
      </c>
      <c r="S270" s="30">
        <f>MAX(T270:U270)</f>
        <v>248.6475</v>
      </c>
      <c r="T270" s="31">
        <v>0</v>
      </c>
      <c r="U270" s="153">
        <f>R270*0.15</f>
        <v>248.6475</v>
      </c>
      <c r="V270" s="31">
        <f>H270</f>
        <v>0</v>
      </c>
      <c r="W270" s="31">
        <f>V270+W269</f>
        <v>0</v>
      </c>
      <c r="X270" s="33">
        <f>P270-S270-W270</f>
        <v>7409.0025</v>
      </c>
      <c r="Y270" s="161">
        <f>P270-S270-V270</f>
        <v>7409.0025</v>
      </c>
      <c r="Z270" s="120"/>
    </row>
    <row r="271" ht="16" customHeight="1">
      <c r="A271" s="114"/>
      <c r="B271" s="121"/>
      <c r="C271" s="121"/>
      <c r="D271" s="121"/>
      <c r="E271" s="130">
        <v>5</v>
      </c>
      <c r="F271" s="131">
        <f>'jūsų prielaidos (1)'!$D$3</f>
        <v>1500</v>
      </c>
      <c r="G271" s="150"/>
      <c r="H271" s="150"/>
      <c r="I271" s="160"/>
      <c r="J271" s="150"/>
      <c r="K271" s="132"/>
      <c r="L271" s="150"/>
      <c r="M271" s="135"/>
      <c r="N271" s="135"/>
      <c r="O271" s="136">
        <f>P271*'jūsų prielaidos (1)'!$D$55</f>
        <v>0</v>
      </c>
      <c r="P271" s="30">
        <f>(F271+H271+P270-K271-L271-O270-N271)*$C$10</f>
        <v>10073.415</v>
      </c>
      <c r="Q271" s="30">
        <f>Q270+F271+H271</f>
        <v>7500</v>
      </c>
      <c r="R271" s="30">
        <f>P271-Q271</f>
        <v>2573.415</v>
      </c>
      <c r="S271" s="30">
        <f>MAX(T271:U271)</f>
        <v>386.01225</v>
      </c>
      <c r="T271" s="31">
        <v>0</v>
      </c>
      <c r="U271" s="153">
        <f>R271*0.15</f>
        <v>386.01225</v>
      </c>
      <c r="V271" s="31">
        <f>H271</f>
        <v>0</v>
      </c>
      <c r="W271" s="31">
        <f>V271+W270</f>
        <v>0</v>
      </c>
      <c r="X271" s="33">
        <f>P271-S271-W271</f>
        <v>9687.402749999999</v>
      </c>
      <c r="Y271" s="161">
        <f>P271-S271-V271</f>
        <v>9687.402749999999</v>
      </c>
      <c r="Z271" s="120"/>
    </row>
    <row r="272" ht="16" customHeight="1">
      <c r="A272" s="114"/>
      <c r="B272" s="121"/>
      <c r="C272" s="121"/>
      <c r="D272" s="121"/>
      <c r="E272" s="130">
        <v>6</v>
      </c>
      <c r="F272" s="131">
        <f>'jūsų prielaidos (1)'!$D$3</f>
        <v>1500</v>
      </c>
      <c r="G272" s="150"/>
      <c r="H272" s="150"/>
      <c r="I272" s="160"/>
      <c r="J272" s="150"/>
      <c r="K272" s="132"/>
      <c r="L272" s="150"/>
      <c r="M272" s="135"/>
      <c r="N272" s="135"/>
      <c r="O272" s="136">
        <f>P272*'jūsų prielaidos (1)'!$D$55</f>
        <v>0</v>
      </c>
      <c r="P272" s="30">
        <f>(F272+H272+P271-K272-L272-O271-N272)*$C$10</f>
        <v>12730.7565</v>
      </c>
      <c r="Q272" s="30">
        <f>Q271+F272+H272</f>
        <v>9000</v>
      </c>
      <c r="R272" s="30">
        <f>P272-Q272</f>
        <v>3730.7565</v>
      </c>
      <c r="S272" s="30">
        <f>MAX(T272:U272)</f>
        <v>559.613475</v>
      </c>
      <c r="T272" s="31">
        <v>0</v>
      </c>
      <c r="U272" s="153">
        <f>R272*0.15</f>
        <v>559.613475</v>
      </c>
      <c r="V272" s="31">
        <v>0</v>
      </c>
      <c r="W272" s="31">
        <v>0</v>
      </c>
      <c r="X272" s="33">
        <f>P272-S272-W272</f>
        <v>12171.143025</v>
      </c>
      <c r="Y272" s="161">
        <f>P272-S272-V272</f>
        <v>12171.143025</v>
      </c>
      <c r="Z272" s="120"/>
    </row>
    <row r="273" ht="16" customHeight="1">
      <c r="A273" s="114"/>
      <c r="B273" s="121"/>
      <c r="C273" s="121"/>
      <c r="D273" s="121"/>
      <c r="E273" s="130">
        <v>7</v>
      </c>
      <c r="F273" s="131">
        <f>'jūsų prielaidos (1)'!$D$3</f>
        <v>1500</v>
      </c>
      <c r="G273" s="150"/>
      <c r="H273" s="150"/>
      <c r="I273" s="160"/>
      <c r="J273" s="150"/>
      <c r="K273" s="132"/>
      <c r="L273" s="150"/>
      <c r="M273" s="135"/>
      <c r="N273" s="135"/>
      <c r="O273" s="136">
        <f>P273*'jūsų prielaidos (1)'!$D$55</f>
        <v>0</v>
      </c>
      <c r="P273" s="30">
        <f>(F273+H273+P272-K273-L273-O272-N273)*$C$10</f>
        <v>15653.83215</v>
      </c>
      <c r="Q273" s="30">
        <f>Q272+F273+H273</f>
        <v>10500</v>
      </c>
      <c r="R273" s="30">
        <f>P273-Q273</f>
        <v>5153.83215</v>
      </c>
      <c r="S273" s="30">
        <f>MAX(T273:U273)</f>
        <v>773.0748225</v>
      </c>
      <c r="T273" s="31">
        <v>0</v>
      </c>
      <c r="U273" s="153">
        <f>R273*0.15</f>
        <v>773.0748225</v>
      </c>
      <c r="V273" s="31">
        <v>0</v>
      </c>
      <c r="W273" s="31">
        <f>V273+W272</f>
        <v>0</v>
      </c>
      <c r="X273" s="33">
        <f>P273-S273-W273</f>
        <v>14880.7573275</v>
      </c>
      <c r="Y273" s="161">
        <f>P273-S273-V273</f>
        <v>14880.7573275</v>
      </c>
      <c r="Z273" s="120"/>
    </row>
    <row r="274" ht="16" customHeight="1">
      <c r="A274" s="114"/>
      <c r="B274" s="121"/>
      <c r="C274" s="121"/>
      <c r="D274" s="121"/>
      <c r="E274" s="130">
        <v>8</v>
      </c>
      <c r="F274" s="131">
        <f>'jūsų prielaidos (1)'!$D$3</f>
        <v>1500</v>
      </c>
      <c r="G274" s="150"/>
      <c r="H274" s="150"/>
      <c r="I274" s="160"/>
      <c r="J274" s="150"/>
      <c r="K274" s="132"/>
      <c r="L274" s="150"/>
      <c r="M274" s="135"/>
      <c r="N274" s="135"/>
      <c r="O274" s="136">
        <f>P274*'jūsų prielaidos (1)'!$D$55</f>
        <v>0</v>
      </c>
      <c r="P274" s="30">
        <f>(F274+H274+P273-K274-L274-O273-N274)*$C$10</f>
        <v>18869.215365</v>
      </c>
      <c r="Q274" s="30">
        <f>Q273+F274+H274</f>
        <v>12000</v>
      </c>
      <c r="R274" s="30">
        <f>P274-Q274</f>
        <v>6869.215365</v>
      </c>
      <c r="S274" s="30">
        <f>MAX(T274:U274)</f>
        <v>1030.38230475</v>
      </c>
      <c r="T274" s="31">
        <v>0</v>
      </c>
      <c r="U274" s="153">
        <f>R274*0.15</f>
        <v>1030.38230475</v>
      </c>
      <c r="V274" s="31">
        <v>0</v>
      </c>
      <c r="W274" s="31">
        <f>V274+W273</f>
        <v>0</v>
      </c>
      <c r="X274" s="33">
        <f>P274-S274-W274</f>
        <v>17838.83306025</v>
      </c>
      <c r="Y274" s="161">
        <f>P274-S274-V274</f>
        <v>17838.83306025</v>
      </c>
      <c r="Z274" s="120"/>
    </row>
    <row r="275" ht="16" customHeight="1">
      <c r="A275" s="114"/>
      <c r="B275" s="121"/>
      <c r="C275" s="121"/>
      <c r="D275" s="121"/>
      <c r="E275" s="130">
        <v>9</v>
      </c>
      <c r="F275" s="131">
        <f>'jūsų prielaidos (1)'!$D$3</f>
        <v>1500</v>
      </c>
      <c r="G275" s="150"/>
      <c r="H275" s="150"/>
      <c r="I275" s="160"/>
      <c r="J275" s="150"/>
      <c r="K275" s="132"/>
      <c r="L275" s="150"/>
      <c r="M275" s="135"/>
      <c r="N275" s="135"/>
      <c r="O275" s="136">
        <f>P275*'jūsų prielaidos (1)'!$D$55</f>
        <v>0</v>
      </c>
      <c r="P275" s="30">
        <f>(F275+H275+P274-K275-L275-O274-N275)*$C$10</f>
        <v>22406.1369015</v>
      </c>
      <c r="Q275" s="30">
        <f>Q274+F275+H275</f>
        <v>13500</v>
      </c>
      <c r="R275" s="30">
        <f>P275-Q275</f>
        <v>8906.1369015</v>
      </c>
      <c r="S275" s="30">
        <f>MAX(T275:U275)</f>
        <v>1335.920535225</v>
      </c>
      <c r="T275" s="31">
        <v>0</v>
      </c>
      <c r="U275" s="153">
        <f>R275*0.15</f>
        <v>1335.920535225</v>
      </c>
      <c r="V275" s="31">
        <v>0</v>
      </c>
      <c r="W275" s="31">
        <f>V275+W274</f>
        <v>0</v>
      </c>
      <c r="X275" s="33">
        <f>P275-S275-W275</f>
        <v>21070.216366275</v>
      </c>
      <c r="Y275" s="161">
        <f>P275-S275-V275</f>
        <v>21070.216366275</v>
      </c>
      <c r="Z275" s="120"/>
    </row>
    <row r="276" ht="16" customHeight="1">
      <c r="A276" s="114"/>
      <c r="B276" s="121"/>
      <c r="C276" s="121"/>
      <c r="D276" s="121"/>
      <c r="E276" s="130">
        <v>10</v>
      </c>
      <c r="F276" s="131">
        <f>'jūsų prielaidos (1)'!$D$3</f>
        <v>1500</v>
      </c>
      <c r="G276" s="150"/>
      <c r="H276" s="150"/>
      <c r="I276" s="160"/>
      <c r="J276" s="150"/>
      <c r="K276" s="132"/>
      <c r="L276" s="150"/>
      <c r="M276" s="135"/>
      <c r="N276" s="135"/>
      <c r="O276" s="136">
        <f>P276*'jūsų prielaidos (1)'!$D$55</f>
        <v>0</v>
      </c>
      <c r="P276" s="30">
        <f>(F276+H276+P275-K276-L276-O275-N276)*$C$10</f>
        <v>26296.75059165</v>
      </c>
      <c r="Q276" s="30">
        <f>Q275+F276+H276</f>
        <v>15000</v>
      </c>
      <c r="R276" s="30">
        <f>P276-Q276</f>
        <v>11296.75059165</v>
      </c>
      <c r="S276" s="30">
        <f>MAX(T276:U276)</f>
        <v>1694.5125887475</v>
      </c>
      <c r="T276" s="31">
        <v>0</v>
      </c>
      <c r="U276" s="153">
        <f>R276*0.15</f>
        <v>1694.5125887475</v>
      </c>
      <c r="V276" s="31">
        <v>0</v>
      </c>
      <c r="W276" s="31">
        <f>V276+W275</f>
        <v>0</v>
      </c>
      <c r="X276" s="33">
        <f>P276-S276-W276</f>
        <v>24602.2380029025</v>
      </c>
      <c r="Y276" s="161">
        <f>P276-S276-V276</f>
        <v>24602.2380029025</v>
      </c>
      <c r="Z276" s="120"/>
    </row>
    <row r="277" ht="16" customHeight="1">
      <c r="A277" s="114"/>
      <c r="B277" s="121"/>
      <c r="C277" s="121"/>
      <c r="D277" s="121"/>
      <c r="E277" s="130">
        <v>11</v>
      </c>
      <c r="F277" s="131">
        <f>'jūsų prielaidos (1)'!$D$3</f>
        <v>1500</v>
      </c>
      <c r="G277" s="150"/>
      <c r="H277" s="150"/>
      <c r="I277" s="160"/>
      <c r="J277" s="150"/>
      <c r="K277" s="132"/>
      <c r="L277" s="150"/>
      <c r="M277" s="135"/>
      <c r="N277" s="135"/>
      <c r="O277" s="136">
        <f>P277*'jūsų prielaidos (1)'!$D$55</f>
        <v>0</v>
      </c>
      <c r="P277" s="30">
        <f>(F277+H277+P276-K277-L277-O276-N277)*$C$10</f>
        <v>30576.425650815</v>
      </c>
      <c r="Q277" s="30">
        <f>Q276+F277+H277</f>
        <v>16500</v>
      </c>
      <c r="R277" s="30">
        <f>P277-Q277</f>
        <v>14076.425650815</v>
      </c>
      <c r="S277" s="30">
        <f>MAX(T277:U277)</f>
        <v>2111.463847622250</v>
      </c>
      <c r="T277" s="31">
        <v>0</v>
      </c>
      <c r="U277" s="153">
        <f>R277*0.15</f>
        <v>2111.463847622250</v>
      </c>
      <c r="V277" s="31">
        <v>0</v>
      </c>
      <c r="W277" s="31">
        <f>V277+W276</f>
        <v>0</v>
      </c>
      <c r="X277" s="33">
        <f>P277-S277-W277</f>
        <v>28464.9618031928</v>
      </c>
      <c r="Y277" s="161">
        <f>P277-S277-V277</f>
        <v>28464.9618031928</v>
      </c>
      <c r="Z277" s="120"/>
    </row>
    <row r="278" ht="16" customHeight="1">
      <c r="A278" s="114"/>
      <c r="B278" s="121"/>
      <c r="C278" s="121"/>
      <c r="D278" s="121"/>
      <c r="E278" s="130">
        <v>12</v>
      </c>
      <c r="F278" s="131">
        <f>'jūsų prielaidos (1)'!$D$3</f>
        <v>1500</v>
      </c>
      <c r="G278" s="150"/>
      <c r="H278" s="150"/>
      <c r="I278" s="160"/>
      <c r="J278" s="150"/>
      <c r="K278" s="132"/>
      <c r="L278" s="150"/>
      <c r="M278" s="135"/>
      <c r="N278" s="135"/>
      <c r="O278" s="136">
        <f>P278*'jūsų prielaidos (1)'!$D$55</f>
        <v>0</v>
      </c>
      <c r="P278" s="30">
        <f>(F278+H278+P277-K278-L278-O277-N278)*$C$10</f>
        <v>35284.0682158965</v>
      </c>
      <c r="Q278" s="30">
        <f>Q277+F278+H278</f>
        <v>18000</v>
      </c>
      <c r="R278" s="30">
        <f>P278-Q278</f>
        <v>17284.0682158965</v>
      </c>
      <c r="S278" s="30">
        <f>MAX(T278:U278)</f>
        <v>2592.610232384470</v>
      </c>
      <c r="T278" s="31">
        <v>0</v>
      </c>
      <c r="U278" s="153">
        <f>R278*0.15</f>
        <v>2592.610232384470</v>
      </c>
      <c r="V278" s="31">
        <v>0</v>
      </c>
      <c r="W278" s="31">
        <f>V278+W277</f>
        <v>0</v>
      </c>
      <c r="X278" s="33">
        <f>P278-S278-W278</f>
        <v>32691.457983512</v>
      </c>
      <c r="Y278" s="161">
        <f>P278-S278-V278</f>
        <v>32691.457983512</v>
      </c>
      <c r="Z278" s="120"/>
    </row>
    <row r="279" ht="16" customHeight="1">
      <c r="A279" s="114"/>
      <c r="B279" s="121"/>
      <c r="C279" s="121"/>
      <c r="D279" s="121"/>
      <c r="E279" s="130">
        <v>13</v>
      </c>
      <c r="F279" s="131">
        <f>'jūsų prielaidos (1)'!$D$3</f>
        <v>1500</v>
      </c>
      <c r="G279" s="150"/>
      <c r="H279" s="150"/>
      <c r="I279" s="160"/>
      <c r="J279" s="150"/>
      <c r="K279" s="132"/>
      <c r="L279" s="150"/>
      <c r="M279" s="135"/>
      <c r="N279" s="135"/>
      <c r="O279" s="136">
        <f>P279*'jūsų prielaidos (1)'!$D$55</f>
        <v>0</v>
      </c>
      <c r="P279" s="30">
        <f>(F279+H279+P278-K279-L279-O278-N279)*$C$10</f>
        <v>40462.4750374862</v>
      </c>
      <c r="Q279" s="30">
        <f>Q278+F279+H279</f>
        <v>19500</v>
      </c>
      <c r="R279" s="30">
        <f>P279-Q279</f>
        <v>20962.4750374862</v>
      </c>
      <c r="S279" s="30">
        <f>MAX(T279:U279)</f>
        <v>3144.371255622930</v>
      </c>
      <c r="T279" s="31">
        <v>0</v>
      </c>
      <c r="U279" s="153">
        <f>R279*0.15</f>
        <v>3144.371255622930</v>
      </c>
      <c r="V279" s="31">
        <v>0</v>
      </c>
      <c r="W279" s="31">
        <f>V279+W278</f>
        <v>0</v>
      </c>
      <c r="X279" s="33">
        <f>P279-S279-W279</f>
        <v>37318.1037818633</v>
      </c>
      <c r="Y279" s="161">
        <f>P279-S279-V279</f>
        <v>37318.1037818633</v>
      </c>
      <c r="Z279" s="120"/>
    </row>
    <row r="280" ht="16" customHeight="1">
      <c r="A280" s="114"/>
      <c r="B280" s="121"/>
      <c r="C280" s="121"/>
      <c r="D280" s="121"/>
      <c r="E280" s="130">
        <v>14</v>
      </c>
      <c r="F280" s="131">
        <f>'jūsų prielaidos (1)'!$D$3</f>
        <v>1500</v>
      </c>
      <c r="G280" s="150"/>
      <c r="H280" s="150"/>
      <c r="I280" s="160"/>
      <c r="J280" s="150"/>
      <c r="K280" s="132"/>
      <c r="L280" s="150"/>
      <c r="M280" s="135"/>
      <c r="N280" s="135"/>
      <c r="O280" s="136">
        <f>P280*'jūsų prielaidos (1)'!$D$55</f>
        <v>0</v>
      </c>
      <c r="P280" s="30">
        <f>(F280+H280+P279-K280-L280-O279-N280)*$C$10</f>
        <v>46158.7225412348</v>
      </c>
      <c r="Q280" s="30">
        <f>Q279+F280+H280</f>
        <v>21000</v>
      </c>
      <c r="R280" s="30">
        <f>P280-Q280</f>
        <v>25158.7225412348</v>
      </c>
      <c r="S280" s="30">
        <f>MAX(T280:U280)</f>
        <v>3773.808381185220</v>
      </c>
      <c r="T280" s="31">
        <v>0</v>
      </c>
      <c r="U280" s="153">
        <f>R280*0.15</f>
        <v>3773.808381185220</v>
      </c>
      <c r="V280" s="31">
        <v>0</v>
      </c>
      <c r="W280" s="31">
        <f>V280+W279</f>
        <v>0</v>
      </c>
      <c r="X280" s="33">
        <f>P280-S280-W280</f>
        <v>42384.9141600496</v>
      </c>
      <c r="Y280" s="161">
        <f>P280-S280-V280</f>
        <v>42384.9141600496</v>
      </c>
      <c r="Z280" s="120"/>
    </row>
    <row r="281" ht="16" customHeight="1">
      <c r="A281" s="114"/>
      <c r="B281" s="121"/>
      <c r="C281" s="121"/>
      <c r="D281" s="121"/>
      <c r="E281" s="130">
        <v>15</v>
      </c>
      <c r="F281" s="131">
        <f>'jūsų prielaidos (1)'!$D$3</f>
        <v>1500</v>
      </c>
      <c r="G281" s="150"/>
      <c r="H281" s="150"/>
      <c r="I281" s="160"/>
      <c r="J281" s="150"/>
      <c r="K281" s="132"/>
      <c r="L281" s="150"/>
      <c r="M281" s="135"/>
      <c r="N281" s="135"/>
      <c r="O281" s="136">
        <f>P281*'jūsų prielaidos (1)'!$D$55</f>
        <v>0</v>
      </c>
      <c r="P281" s="30">
        <f>(F281+H281+P280-K281-L281-O280-N281)*$C$10</f>
        <v>52424.5947953583</v>
      </c>
      <c r="Q281" s="30">
        <f>Q280+F281+H281</f>
        <v>22500</v>
      </c>
      <c r="R281" s="30">
        <f>P281-Q281</f>
        <v>29924.5947953583</v>
      </c>
      <c r="S281" s="30">
        <f>MAX(T281:U281)</f>
        <v>4488.689219303740</v>
      </c>
      <c r="T281" s="31">
        <v>0</v>
      </c>
      <c r="U281" s="153">
        <f>R281*0.15</f>
        <v>4488.689219303740</v>
      </c>
      <c r="V281" s="31">
        <v>0</v>
      </c>
      <c r="W281" s="31">
        <f>V281+W280</f>
        <v>0</v>
      </c>
      <c r="X281" s="33">
        <f>P281-S281-W281</f>
        <v>47935.9055760546</v>
      </c>
      <c r="Y281" s="161">
        <f>P281-S281-V281</f>
        <v>47935.9055760546</v>
      </c>
      <c r="Z281" s="120"/>
    </row>
    <row r="282" ht="16" customHeight="1">
      <c r="A282" s="114"/>
      <c r="B282" s="121"/>
      <c r="C282" s="121"/>
      <c r="D282" s="121"/>
      <c r="E282" s="130">
        <v>16</v>
      </c>
      <c r="F282" s="131">
        <f>'jūsų prielaidos (1)'!$D$3</f>
        <v>1500</v>
      </c>
      <c r="G282" s="150"/>
      <c r="H282" s="150"/>
      <c r="I282" s="160"/>
      <c r="J282" s="150"/>
      <c r="K282" s="132"/>
      <c r="L282" s="150"/>
      <c r="M282" s="135"/>
      <c r="N282" s="135"/>
      <c r="O282" s="136">
        <f>P282*'jūsų prielaidos (1)'!$D$55</f>
        <v>0</v>
      </c>
      <c r="P282" s="30">
        <f>(F282+H282+P281-K282-L282-O281-N282)*$C$10</f>
        <v>59317.0542748941</v>
      </c>
      <c r="Q282" s="30">
        <f>Q281+F282+H282</f>
        <v>24000</v>
      </c>
      <c r="R282" s="30">
        <f>P282-Q282</f>
        <v>35317.0542748941</v>
      </c>
      <c r="S282" s="30">
        <f>MAX(T282:U282)</f>
        <v>5297.558141234110</v>
      </c>
      <c r="T282" s="31">
        <v>0</v>
      </c>
      <c r="U282" s="153">
        <f>R282*0.15</f>
        <v>5297.558141234110</v>
      </c>
      <c r="V282" s="31">
        <v>0</v>
      </c>
      <c r="W282" s="31">
        <f>V282+W281</f>
        <v>0</v>
      </c>
      <c r="X282" s="33">
        <f>P282-S282-W282</f>
        <v>54019.49613366</v>
      </c>
      <c r="Y282" s="161">
        <f>P282-S282-V282</f>
        <v>54019.49613366</v>
      </c>
      <c r="Z282" s="120"/>
    </row>
    <row r="283" ht="16" customHeight="1">
      <c r="A283" s="114"/>
      <c r="B283" s="121"/>
      <c r="C283" s="121"/>
      <c r="D283" s="121"/>
      <c r="E283" s="130">
        <v>17</v>
      </c>
      <c r="F283" s="131">
        <f>'jūsų prielaidos (1)'!$D$3</f>
        <v>1500</v>
      </c>
      <c r="G283" s="150"/>
      <c r="H283" s="150"/>
      <c r="I283" s="160"/>
      <c r="J283" s="150"/>
      <c r="K283" s="132"/>
      <c r="L283" s="150"/>
      <c r="M283" s="135"/>
      <c r="N283" s="135"/>
      <c r="O283" s="136">
        <f>P283*'jūsų prielaidos (1)'!$D$55</f>
        <v>0</v>
      </c>
      <c r="P283" s="30">
        <f>(F283+H283+P282-K283-L283-O282-N283)*$C$10</f>
        <v>66898.7597023835</v>
      </c>
      <c r="Q283" s="30">
        <f>Q282+F283+H283</f>
        <v>25500</v>
      </c>
      <c r="R283" s="30">
        <f>P283-Q283</f>
        <v>41398.7597023835</v>
      </c>
      <c r="S283" s="30">
        <f>MAX(T283:U283)</f>
        <v>6209.813955357520</v>
      </c>
      <c r="T283" s="31">
        <v>0</v>
      </c>
      <c r="U283" s="153">
        <f>R283*0.15</f>
        <v>6209.813955357520</v>
      </c>
      <c r="V283" s="31">
        <v>0</v>
      </c>
      <c r="W283" s="31">
        <f>V283+W282</f>
        <v>0</v>
      </c>
      <c r="X283" s="33">
        <f>P283-S283-W283</f>
        <v>60688.945747026</v>
      </c>
      <c r="Y283" s="161">
        <f>P283-S283-V283</f>
        <v>60688.945747026</v>
      </c>
      <c r="Z283" s="120"/>
    </row>
    <row r="284" ht="16" customHeight="1">
      <c r="A284" s="114"/>
      <c r="B284" s="121"/>
      <c r="C284" s="121"/>
      <c r="D284" s="121"/>
      <c r="E284" s="130">
        <v>18</v>
      </c>
      <c r="F284" s="131">
        <f>'jūsų prielaidos (1)'!$D$3</f>
        <v>1500</v>
      </c>
      <c r="G284" s="150"/>
      <c r="H284" s="150"/>
      <c r="I284" s="160"/>
      <c r="J284" s="150"/>
      <c r="K284" s="132"/>
      <c r="L284" s="150"/>
      <c r="M284" s="135"/>
      <c r="N284" s="135"/>
      <c r="O284" s="136">
        <f>P284*'jūsų prielaidos (1)'!$D$55</f>
        <v>0</v>
      </c>
      <c r="P284" s="30">
        <f>(F284+H284+P283-K284-L284-O283-N284)*$C$10</f>
        <v>75238.635672621895</v>
      </c>
      <c r="Q284" s="30">
        <f>Q283+F284+H284</f>
        <v>27000</v>
      </c>
      <c r="R284" s="30">
        <f>P284-Q284</f>
        <v>48238.6356726219</v>
      </c>
      <c r="S284" s="30">
        <f>MAX(T284:U284)</f>
        <v>7235.795350893280</v>
      </c>
      <c r="T284" s="31">
        <v>0</v>
      </c>
      <c r="U284" s="153">
        <f>R284*0.15</f>
        <v>7235.795350893280</v>
      </c>
      <c r="V284" s="31">
        <v>0</v>
      </c>
      <c r="W284" s="31">
        <f>V284+W283</f>
        <v>0</v>
      </c>
      <c r="X284" s="33">
        <f>P284-S284-W284</f>
        <v>68002.8403217286</v>
      </c>
      <c r="Y284" s="161">
        <f>P284-S284-V284</f>
        <v>68002.8403217286</v>
      </c>
      <c r="Z284" s="120"/>
    </row>
    <row r="285" ht="16" customHeight="1">
      <c r="A285" s="114"/>
      <c r="B285" s="121"/>
      <c r="C285" s="121"/>
      <c r="D285" s="121"/>
      <c r="E285" s="130">
        <v>19</v>
      </c>
      <c r="F285" s="131">
        <f>'jūsų prielaidos (1)'!$D$3</f>
        <v>1500</v>
      </c>
      <c r="G285" s="150"/>
      <c r="H285" s="150"/>
      <c r="I285" s="160"/>
      <c r="J285" s="150"/>
      <c r="K285" s="132"/>
      <c r="L285" s="150"/>
      <c r="M285" s="135"/>
      <c r="N285" s="135"/>
      <c r="O285" s="136">
        <f>P285*'jūsų prielaidos (1)'!$D$55</f>
        <v>0</v>
      </c>
      <c r="P285" s="30">
        <f>(F285+H285+P284-K285-L285-O284-N285)*$C$10</f>
        <v>84412.4992398841</v>
      </c>
      <c r="Q285" s="30">
        <f>Q284+F285+H285</f>
        <v>28500</v>
      </c>
      <c r="R285" s="30">
        <f>P285-Q285</f>
        <v>55912.4992398841</v>
      </c>
      <c r="S285" s="30">
        <f>MAX(T285:U285)</f>
        <v>8386.874885982610</v>
      </c>
      <c r="T285" s="31">
        <v>0</v>
      </c>
      <c r="U285" s="153">
        <f>R285*0.15</f>
        <v>8386.874885982610</v>
      </c>
      <c r="V285" s="31">
        <v>0</v>
      </c>
      <c r="W285" s="31">
        <f>V285+W284</f>
        <v>0</v>
      </c>
      <c r="X285" s="33">
        <f>P285-S285-W285</f>
        <v>76025.6243539015</v>
      </c>
      <c r="Y285" s="161">
        <f>P285-S285-V285</f>
        <v>76025.6243539015</v>
      </c>
      <c r="Z285" s="120"/>
    </row>
    <row r="286" ht="16" customHeight="1">
      <c r="A286" s="114"/>
      <c r="B286" s="121"/>
      <c r="C286" s="121"/>
      <c r="D286" s="121"/>
      <c r="E286" s="130">
        <v>20</v>
      </c>
      <c r="F286" s="131">
        <f>'jūsų prielaidos (1)'!$D$3</f>
        <v>1500</v>
      </c>
      <c r="G286" s="150"/>
      <c r="H286" s="150"/>
      <c r="I286" s="160"/>
      <c r="J286" s="150"/>
      <c r="K286" s="132"/>
      <c r="L286" s="150"/>
      <c r="M286" s="135"/>
      <c r="N286" s="135"/>
      <c r="O286" s="136">
        <f>P286*'jūsų prielaidos (1)'!$D$55</f>
        <v>0</v>
      </c>
      <c r="P286" s="30">
        <f>(F286+H286+P285-K286-L286-O285-N286)*$C$10</f>
        <v>94503.7491638725</v>
      </c>
      <c r="Q286" s="30">
        <f>Q285+F286+H286</f>
        <v>30000</v>
      </c>
      <c r="R286" s="30">
        <f>P286-Q286</f>
        <v>64503.7491638725</v>
      </c>
      <c r="S286" s="30">
        <f>MAX(T286:U286)</f>
        <v>9675.562374580870</v>
      </c>
      <c r="T286" s="31">
        <v>0</v>
      </c>
      <c r="U286" s="153">
        <f>R286*0.15</f>
        <v>9675.562374580870</v>
      </c>
      <c r="V286" s="31">
        <v>0</v>
      </c>
      <c r="W286" s="31">
        <f>V286+W285</f>
        <v>0</v>
      </c>
      <c r="X286" s="33">
        <f>P286-S286-W286</f>
        <v>84828.186789291605</v>
      </c>
      <c r="Y286" s="161">
        <f>P286-S286-V286</f>
        <v>84828.186789291605</v>
      </c>
      <c r="Z286" s="120"/>
    </row>
    <row r="287" ht="16" customHeight="1">
      <c r="A287" s="114"/>
      <c r="B287" s="121"/>
      <c r="C287" s="121"/>
      <c r="D287" s="121"/>
      <c r="E287" s="130">
        <v>21</v>
      </c>
      <c r="F287" s="131">
        <f>'jūsų prielaidos (1)'!$D$3</f>
        <v>1500</v>
      </c>
      <c r="G287" s="150"/>
      <c r="H287" s="150"/>
      <c r="I287" s="160"/>
      <c r="J287" s="150"/>
      <c r="K287" s="132"/>
      <c r="L287" s="150"/>
      <c r="M287" s="135"/>
      <c r="N287" s="135"/>
      <c r="O287" s="136">
        <f>P287*'jūsų prielaidos (1)'!$D$55</f>
        <v>0</v>
      </c>
      <c r="P287" s="30">
        <f>(F287+H287+P286-K287-L287-O286-N287)*$C$10</f>
        <v>105604.12408026</v>
      </c>
      <c r="Q287" s="30">
        <f>Q286+F287+H287</f>
        <v>31500</v>
      </c>
      <c r="R287" s="30">
        <f>P287-Q287</f>
        <v>74104.124080259993</v>
      </c>
      <c r="S287" s="30">
        <f>MAX(T287:U287)</f>
        <v>11115.618612039</v>
      </c>
      <c r="T287" s="31">
        <v>0</v>
      </c>
      <c r="U287" s="153">
        <f>R287*0.15</f>
        <v>11115.618612039</v>
      </c>
      <c r="V287" s="31">
        <v>0</v>
      </c>
      <c r="W287" s="31">
        <f>V287+W286</f>
        <v>0</v>
      </c>
      <c r="X287" s="33">
        <f>P287-S287-W287</f>
        <v>94488.505468221</v>
      </c>
      <c r="Y287" s="161">
        <f>P287-S287-V287</f>
        <v>94488.505468221</v>
      </c>
      <c r="Z287" s="120"/>
    </row>
    <row r="288" ht="16" customHeight="1">
      <c r="A288" s="114"/>
      <c r="B288" s="121"/>
      <c r="C288" s="121"/>
      <c r="D288" s="121"/>
      <c r="E288" s="130">
        <v>22</v>
      </c>
      <c r="F288" s="131">
        <f>'jūsų prielaidos (1)'!$D$3</f>
        <v>1500</v>
      </c>
      <c r="G288" s="150"/>
      <c r="H288" s="150"/>
      <c r="I288" s="160"/>
      <c r="J288" s="150"/>
      <c r="K288" s="132"/>
      <c r="L288" s="150"/>
      <c r="M288" s="135"/>
      <c r="N288" s="135"/>
      <c r="O288" s="136">
        <f>P288*'jūsų prielaidos (1)'!$D$55</f>
        <v>0</v>
      </c>
      <c r="P288" s="30">
        <f>(F288+H288+P287-K288-L288-O287-N288)*$C$10</f>
        <v>117814.536488286</v>
      </c>
      <c r="Q288" s="30">
        <f>Q287+F288+H288</f>
        <v>33000</v>
      </c>
      <c r="R288" s="30">
        <f>P288-Q288</f>
        <v>84814.536488286</v>
      </c>
      <c r="S288" s="30">
        <f>MAX(T288:U288)</f>
        <v>12722.1804732429</v>
      </c>
      <c r="T288" s="31">
        <v>0</v>
      </c>
      <c r="U288" s="153">
        <f>R288*0.15</f>
        <v>12722.1804732429</v>
      </c>
      <c r="V288" s="31">
        <v>0</v>
      </c>
      <c r="W288" s="31">
        <f>V288+W287</f>
        <v>0</v>
      </c>
      <c r="X288" s="33">
        <f>P288-S288-W288</f>
        <v>105092.356015043</v>
      </c>
      <c r="Y288" s="161">
        <f>P288-S288-V288</f>
        <v>105092.356015043</v>
      </c>
      <c r="Z288" s="120"/>
    </row>
    <row r="289" ht="16" customHeight="1">
      <c r="A289" s="114"/>
      <c r="B289" s="121"/>
      <c r="C289" s="121"/>
      <c r="D289" s="121"/>
      <c r="E289" s="130">
        <v>23</v>
      </c>
      <c r="F289" s="131">
        <f>'jūsų prielaidos (1)'!$D$3</f>
        <v>1500</v>
      </c>
      <c r="G289" s="150"/>
      <c r="H289" s="150"/>
      <c r="I289" s="160"/>
      <c r="J289" s="150"/>
      <c r="K289" s="132"/>
      <c r="L289" s="150"/>
      <c r="M289" s="135"/>
      <c r="N289" s="135"/>
      <c r="O289" s="136">
        <f>P289*'jūsų prielaidos (1)'!$D$55</f>
        <v>0</v>
      </c>
      <c r="P289" s="30">
        <f>(F289+H289+P288-K289-L289-O288-N289)*$C$10</f>
        <v>131245.990137115</v>
      </c>
      <c r="Q289" s="30">
        <f>Q288+F289+H289</f>
        <v>34500</v>
      </c>
      <c r="R289" s="30">
        <f>P289-Q289</f>
        <v>96745.990137115</v>
      </c>
      <c r="S289" s="30">
        <f>MAX(T289:U289)</f>
        <v>14511.8985205672</v>
      </c>
      <c r="T289" s="31">
        <v>0</v>
      </c>
      <c r="U289" s="153">
        <f>R289*0.15</f>
        <v>14511.8985205672</v>
      </c>
      <c r="V289" s="31">
        <v>0</v>
      </c>
      <c r="W289" s="31">
        <f>V289+W288</f>
        <v>0</v>
      </c>
      <c r="X289" s="33">
        <f>P289-S289-W289</f>
        <v>116734.091616548</v>
      </c>
      <c r="Y289" s="161">
        <f>P289-S289-V289</f>
        <v>116734.091616548</v>
      </c>
      <c r="Z289" s="120"/>
    </row>
    <row r="290" ht="16" customHeight="1">
      <c r="A290" s="114"/>
      <c r="B290" s="121"/>
      <c r="C290" s="121"/>
      <c r="D290" s="121"/>
      <c r="E290" s="130">
        <v>24</v>
      </c>
      <c r="F290" s="131">
        <f>'jūsų prielaidos (1)'!$D$3</f>
        <v>1500</v>
      </c>
      <c r="G290" s="150"/>
      <c r="H290" s="150"/>
      <c r="I290" s="160"/>
      <c r="J290" s="150"/>
      <c r="K290" s="132"/>
      <c r="L290" s="150"/>
      <c r="M290" s="135"/>
      <c r="N290" s="135"/>
      <c r="O290" s="136">
        <f>P290*'jūsų prielaidos (1)'!$D$55</f>
        <v>0</v>
      </c>
      <c r="P290" s="30">
        <f>(F290+H290+P289-K290-L290-O289-N290)*$C$10</f>
        <v>146020.589150827</v>
      </c>
      <c r="Q290" s="30">
        <f>Q289+F290+H290</f>
        <v>36000</v>
      </c>
      <c r="R290" s="30">
        <f>P290-Q290</f>
        <v>110020.589150827</v>
      </c>
      <c r="S290" s="30">
        <f>MAX(T290:U290)</f>
        <v>16503.088372624</v>
      </c>
      <c r="T290" s="31">
        <v>0</v>
      </c>
      <c r="U290" s="153">
        <f>R290*0.15</f>
        <v>16503.088372624</v>
      </c>
      <c r="V290" s="31">
        <v>0</v>
      </c>
      <c r="W290" s="31">
        <f>V290+W289</f>
        <v>0</v>
      </c>
      <c r="X290" s="33">
        <f>P290-S290-W290</f>
        <v>129517.500778203</v>
      </c>
      <c r="Y290" s="161">
        <f>P290-S290-V290</f>
        <v>129517.500778203</v>
      </c>
      <c r="Z290" s="120"/>
    </row>
    <row r="291" ht="16" customHeight="1">
      <c r="A291" s="114"/>
      <c r="B291" s="121"/>
      <c r="C291" s="121"/>
      <c r="D291" s="121"/>
      <c r="E291" s="130">
        <v>25</v>
      </c>
      <c r="F291" s="131">
        <f>'jūsų prielaidos (1)'!$D$3</f>
        <v>1500</v>
      </c>
      <c r="G291" s="150"/>
      <c r="H291" s="150"/>
      <c r="I291" s="160"/>
      <c r="J291" s="150"/>
      <c r="K291" s="132"/>
      <c r="L291" s="150"/>
      <c r="M291" s="135"/>
      <c r="N291" s="135"/>
      <c r="O291" s="136">
        <f>P291*'jūsų prielaidos (1)'!$D$55</f>
        <v>0</v>
      </c>
      <c r="P291" s="30">
        <f>(F291+H291+P290-K291-L291-O290-N291)*$C$10</f>
        <v>162272.64806591</v>
      </c>
      <c r="Q291" s="30">
        <f>Q290+F291+H291</f>
        <v>37500</v>
      </c>
      <c r="R291" s="30">
        <f>P291-Q291</f>
        <v>124772.64806591</v>
      </c>
      <c r="S291" s="30">
        <f>MAX(T291:U291)</f>
        <v>18715.8972098865</v>
      </c>
      <c r="T291" s="31">
        <v>0</v>
      </c>
      <c r="U291" s="153">
        <f>R291*0.15</f>
        <v>18715.8972098865</v>
      </c>
      <c r="V291" s="31">
        <v>0</v>
      </c>
      <c r="W291" s="31">
        <f>V291+W290</f>
        <v>0</v>
      </c>
      <c r="X291" s="33">
        <f>P291-S291-W291</f>
        <v>143556.750856024</v>
      </c>
      <c r="Y291" s="161">
        <f>P291-S291-V291</f>
        <v>143556.750856024</v>
      </c>
      <c r="Z291" s="120"/>
    </row>
    <row r="292" ht="16" customHeight="1">
      <c r="A292" s="114"/>
      <c r="B292" s="121"/>
      <c r="C292" s="121"/>
      <c r="D292" s="121"/>
      <c r="E292" s="130">
        <v>26</v>
      </c>
      <c r="F292" s="131">
        <f>'jūsų prielaidos (1)'!$D$3</f>
        <v>1500</v>
      </c>
      <c r="G292" s="150"/>
      <c r="H292" s="150"/>
      <c r="I292" s="160"/>
      <c r="J292" s="150"/>
      <c r="K292" s="132"/>
      <c r="L292" s="150"/>
      <c r="M292" s="135"/>
      <c r="N292" s="135"/>
      <c r="O292" s="136">
        <f>P292*'jūsų prielaidos (1)'!$D$55</f>
        <v>0</v>
      </c>
      <c r="P292" s="30">
        <f>(F292+H292+P291-K292-L292-O291-N292)*$C$10</f>
        <v>180149.912872501</v>
      </c>
      <c r="Q292" s="30">
        <f>Q291+F292+H292</f>
        <v>39000</v>
      </c>
      <c r="R292" s="30">
        <f>P292-Q292</f>
        <v>141149.912872501</v>
      </c>
      <c r="S292" s="30">
        <f>MAX(T292:U292)</f>
        <v>21172.4869308751</v>
      </c>
      <c r="T292" s="31">
        <v>0</v>
      </c>
      <c r="U292" s="153">
        <f>R292*0.15</f>
        <v>21172.4869308751</v>
      </c>
      <c r="V292" s="31">
        <v>0</v>
      </c>
      <c r="W292" s="31">
        <f>V292+W291</f>
        <v>0</v>
      </c>
      <c r="X292" s="33">
        <f>P292-S292-W292</f>
        <v>158977.425941626</v>
      </c>
      <c r="Y292" s="161">
        <f>P292-S292-V292</f>
        <v>158977.425941626</v>
      </c>
      <c r="Z292" s="120"/>
    </row>
    <row r="293" ht="16" customHeight="1">
      <c r="A293" s="114"/>
      <c r="B293" s="121"/>
      <c r="C293" s="121"/>
      <c r="D293" s="121"/>
      <c r="E293" s="130">
        <v>27</v>
      </c>
      <c r="F293" s="131">
        <f>'jūsų prielaidos (1)'!$D$3</f>
        <v>1500</v>
      </c>
      <c r="G293" s="150"/>
      <c r="H293" s="150"/>
      <c r="I293" s="160"/>
      <c r="J293" s="150"/>
      <c r="K293" s="132"/>
      <c r="L293" s="150"/>
      <c r="M293" s="135"/>
      <c r="N293" s="135"/>
      <c r="O293" s="136">
        <f>P293*'jūsų prielaidos (1)'!$D$55</f>
        <v>0</v>
      </c>
      <c r="P293" s="30">
        <f>(F293+H293+P292-K293-L293-O292-N293)*$C$10</f>
        <v>199814.904159751</v>
      </c>
      <c r="Q293" s="30">
        <f>Q292+F293+H293</f>
        <v>40500</v>
      </c>
      <c r="R293" s="30">
        <f>P293-Q293</f>
        <v>159314.904159751</v>
      </c>
      <c r="S293" s="30">
        <f>MAX(T293:U293)</f>
        <v>23897.2356239626</v>
      </c>
      <c r="T293" s="31">
        <v>0</v>
      </c>
      <c r="U293" s="153">
        <f>R293*0.15</f>
        <v>23897.2356239626</v>
      </c>
      <c r="V293" s="31">
        <v>0</v>
      </c>
      <c r="W293" s="31">
        <f>V293+W292</f>
        <v>0</v>
      </c>
      <c r="X293" s="33">
        <f>P293-S293-W293</f>
        <v>175917.668535788</v>
      </c>
      <c r="Y293" s="161">
        <f>P293-S293-V293</f>
        <v>175917.668535788</v>
      </c>
      <c r="Z293" s="120"/>
    </row>
    <row r="294" ht="16" customHeight="1">
      <c r="A294" s="114"/>
      <c r="B294" s="121"/>
      <c r="C294" s="121"/>
      <c r="D294" s="121"/>
      <c r="E294" s="130">
        <v>28</v>
      </c>
      <c r="F294" s="131">
        <f>'jūsų prielaidos (1)'!$D$3</f>
        <v>1500</v>
      </c>
      <c r="G294" s="150"/>
      <c r="H294" s="150"/>
      <c r="I294" s="160"/>
      <c r="J294" s="150"/>
      <c r="K294" s="132"/>
      <c r="L294" s="150"/>
      <c r="M294" s="135"/>
      <c r="N294" s="135"/>
      <c r="O294" s="136">
        <f>P294*'jūsų prielaidos (1)'!$D$55</f>
        <v>0</v>
      </c>
      <c r="P294" s="30">
        <f>(F294+H294+P293-K294-L294-O293-N294)*$C$10</f>
        <v>221446.394575726</v>
      </c>
      <c r="Q294" s="30">
        <f>Q293+F294+H294</f>
        <v>42000</v>
      </c>
      <c r="R294" s="30">
        <f>P294-Q294</f>
        <v>179446.394575726</v>
      </c>
      <c r="S294" s="30">
        <f>MAX(T294:U294)</f>
        <v>26916.9591863589</v>
      </c>
      <c r="T294" s="31">
        <v>0</v>
      </c>
      <c r="U294" s="153">
        <f>R294*0.15</f>
        <v>26916.9591863589</v>
      </c>
      <c r="V294" s="31">
        <v>0</v>
      </c>
      <c r="W294" s="31">
        <f>V294+W293</f>
        <v>0</v>
      </c>
      <c r="X294" s="33">
        <f>P294-S294-W294</f>
        <v>194529.435389367</v>
      </c>
      <c r="Y294" s="161">
        <f>P294-S294-V294</f>
        <v>194529.435389367</v>
      </c>
      <c r="Z294" s="120"/>
    </row>
    <row r="295" ht="16" customHeight="1">
      <c r="A295" s="114"/>
      <c r="B295" s="121"/>
      <c r="C295" s="121"/>
      <c r="D295" s="121"/>
      <c r="E295" s="130">
        <v>29</v>
      </c>
      <c r="F295" s="131">
        <f>'jūsų prielaidos (1)'!$D$3</f>
        <v>1500</v>
      </c>
      <c r="G295" s="150"/>
      <c r="H295" s="150"/>
      <c r="I295" s="160"/>
      <c r="J295" s="150"/>
      <c r="K295" s="132"/>
      <c r="L295" s="150"/>
      <c r="M295" s="135"/>
      <c r="N295" s="135"/>
      <c r="O295" s="136">
        <f>P295*'jūsų prielaidos (1)'!$D$55</f>
        <v>0</v>
      </c>
      <c r="P295" s="30">
        <f>(F295+H295+P294-K295-L295-O294-N295)*$C$10</f>
        <v>245241.034033299</v>
      </c>
      <c r="Q295" s="30">
        <f>Q294+F295+H295</f>
        <v>43500</v>
      </c>
      <c r="R295" s="30">
        <f>P295-Q295</f>
        <v>201741.034033299</v>
      </c>
      <c r="S295" s="30">
        <f>MAX(T295:U295)</f>
        <v>30261.1551049948</v>
      </c>
      <c r="T295" s="31">
        <v>0</v>
      </c>
      <c r="U295" s="153">
        <f>R295*0.15</f>
        <v>30261.1551049948</v>
      </c>
      <c r="V295" s="31">
        <v>0</v>
      </c>
      <c r="W295" s="31">
        <f>V295+W294</f>
        <v>0</v>
      </c>
      <c r="X295" s="33">
        <f>P295-S295-W295</f>
        <v>214979.878928304</v>
      </c>
      <c r="Y295" s="161">
        <f>P295-S295-V295</f>
        <v>214979.878928304</v>
      </c>
      <c r="Z295" s="120"/>
    </row>
    <row r="296" ht="16" customHeight="1">
      <c r="A296" s="114"/>
      <c r="B296" s="139"/>
      <c r="C296" s="139"/>
      <c r="D296" s="139"/>
      <c r="E296" s="140">
        <v>30</v>
      </c>
      <c r="F296" s="141">
        <f>'jūsų prielaidos (1)'!$D$3</f>
        <v>1500</v>
      </c>
      <c r="G296" s="150"/>
      <c r="H296" s="150"/>
      <c r="I296" s="160"/>
      <c r="J296" s="150"/>
      <c r="K296" s="132"/>
      <c r="L296" s="150"/>
      <c r="M296" s="135"/>
      <c r="N296" s="135"/>
      <c r="O296" s="143">
        <f>P296*'jūsų prielaidos (1)'!$D$55</f>
        <v>0</v>
      </c>
      <c r="P296" s="144">
        <f>(F296+H296+P295-K296-L296-O295-N296)*$C$10</f>
        <v>271415.137436629</v>
      </c>
      <c r="Q296" s="144">
        <f>Q295+F296+H296</f>
        <v>45000</v>
      </c>
      <c r="R296" s="144">
        <f>P296-Q296</f>
        <v>226415.137436629</v>
      </c>
      <c r="S296" s="144">
        <f>MAX(T296:U296)</f>
        <v>33962.2706154943</v>
      </c>
      <c r="T296" s="35">
        <v>0</v>
      </c>
      <c r="U296" s="157">
        <f>R296*0.15</f>
        <v>33962.2706154943</v>
      </c>
      <c r="V296" s="35">
        <v>0</v>
      </c>
      <c r="W296" s="35">
        <f>V296+W295</f>
        <v>0</v>
      </c>
      <c r="X296" s="145">
        <f>P296-S296-W296</f>
        <v>237452.866821135</v>
      </c>
      <c r="Y296" s="161">
        <f>P296-S296-V296</f>
        <v>237452.866821135</v>
      </c>
      <c r="Z296" s="120"/>
    </row>
    <row r="297" ht="13.65" customHeight="1">
      <c r="A297" s="109"/>
      <c r="B297" s="60"/>
      <c r="C297" s="60"/>
      <c r="D297" s="60"/>
      <c r="E297" s="112"/>
      <c r="F297" s="60"/>
      <c r="G297" s="60"/>
      <c r="H297" s="60"/>
      <c r="I297" s="60"/>
      <c r="J297" s="60"/>
      <c r="K297" s="60"/>
      <c r="L297" s="60"/>
      <c r="M297" s="60"/>
      <c r="N297" s="60"/>
      <c r="O297" s="60"/>
      <c r="P297" s="60"/>
      <c r="Q297" s="60"/>
      <c r="R297" s="60"/>
      <c r="S297" s="60"/>
      <c r="T297" s="60"/>
      <c r="U297" s="60"/>
      <c r="V297" s="60"/>
      <c r="W297" s="60"/>
      <c r="X297" s="60"/>
      <c r="Y297" s="60"/>
      <c r="Z297" s="113"/>
    </row>
    <row r="298" ht="13.65" customHeight="1">
      <c r="A298" s="109"/>
      <c r="B298" s="60"/>
      <c r="C298" s="60"/>
      <c r="D298" s="60"/>
      <c r="E298" s="112"/>
      <c r="F298" s="60"/>
      <c r="G298" s="60"/>
      <c r="H298" s="60"/>
      <c r="I298" s="60"/>
      <c r="J298" s="60"/>
      <c r="K298" s="60"/>
      <c r="L298" s="60"/>
      <c r="M298" s="60"/>
      <c r="N298" s="60"/>
      <c r="O298" s="60"/>
      <c r="P298" s="60"/>
      <c r="Q298" s="60"/>
      <c r="R298" s="60"/>
      <c r="S298" s="60"/>
      <c r="T298" s="60"/>
      <c r="U298" s="60"/>
      <c r="V298" s="60"/>
      <c r="W298" s="60"/>
      <c r="X298" s="60"/>
      <c r="Y298" s="60"/>
      <c r="Z298" s="113"/>
    </row>
    <row r="299" ht="13.65" customHeight="1">
      <c r="A299" s="114"/>
      <c r="B299" s="115"/>
      <c r="C299" s="115"/>
      <c r="D299" s="115"/>
      <c r="E299" t="s" s="158">
        <v>61</v>
      </c>
      <c r="F299" s="117"/>
      <c r="G299" s="118"/>
      <c r="H299" s="118"/>
      <c r="I299" s="118"/>
      <c r="J299" s="118"/>
      <c r="K299" s="118"/>
      <c r="L299" s="118"/>
      <c r="M299" s="118"/>
      <c r="N299" s="118"/>
      <c r="O299" s="118"/>
      <c r="P299" s="118"/>
      <c r="Q299" s="118"/>
      <c r="R299" s="118"/>
      <c r="S299" s="118"/>
      <c r="T299" s="118"/>
      <c r="U299" s="118"/>
      <c r="V299" s="118"/>
      <c r="W299" s="118"/>
      <c r="X299" s="118"/>
      <c r="Y299" s="119"/>
      <c r="Z299" s="120"/>
    </row>
    <row r="300" ht="13.65" customHeight="1">
      <c r="A300" s="114"/>
      <c r="B300" s="121"/>
      <c r="C300" s="121"/>
      <c r="D300" s="121"/>
      <c r="E300" s="122"/>
      <c r="F300" s="27"/>
      <c r="G300" s="27"/>
      <c r="H300" s="27"/>
      <c r="I300" s="27"/>
      <c r="J300" s="27"/>
      <c r="K300" s="27"/>
      <c r="L300" s="27"/>
      <c r="M300" s="27"/>
      <c r="N300" s="27"/>
      <c r="O300" s="27"/>
      <c r="P300" s="27"/>
      <c r="Q300" s="27"/>
      <c r="R300" s="27"/>
      <c r="S300" s="27"/>
      <c r="T300" s="27"/>
      <c r="U300" s="27"/>
      <c r="V300" s="27"/>
      <c r="W300" s="27"/>
      <c r="X300" s="27"/>
      <c r="Y300" s="123"/>
      <c r="Z300" s="120"/>
    </row>
    <row r="301" ht="24.65" customHeight="1">
      <c r="A301" s="114"/>
      <c r="B301" s="124"/>
      <c r="C301" s="124"/>
      <c r="D301" s="124"/>
      <c r="E301" t="s" s="125">
        <v>64</v>
      </c>
      <c r="F301" t="s" s="126">
        <v>65</v>
      </c>
      <c r="G301" t="s" s="127">
        <v>66</v>
      </c>
      <c r="H301" t="s" s="127">
        <v>67</v>
      </c>
      <c r="I301" s="101"/>
      <c r="J301" s="101"/>
      <c r="K301" t="s" s="127">
        <v>68</v>
      </c>
      <c r="L301" t="s" s="127">
        <v>69</v>
      </c>
      <c r="M301" t="s" s="127">
        <v>70</v>
      </c>
      <c r="N301" t="s" s="127">
        <v>71</v>
      </c>
      <c r="O301" t="s" s="126">
        <v>72</v>
      </c>
      <c r="P301" t="s" s="126">
        <v>73</v>
      </c>
      <c r="Q301" t="s" s="126">
        <v>74</v>
      </c>
      <c r="R301" t="s" s="126">
        <v>75</v>
      </c>
      <c r="S301" t="s" s="126">
        <v>76</v>
      </c>
      <c r="T301" s="128"/>
      <c r="U301" s="128"/>
      <c r="V301" t="s" s="126">
        <v>77</v>
      </c>
      <c r="W301" t="s" s="126">
        <v>78</v>
      </c>
      <c r="X301" t="s" s="126">
        <v>79</v>
      </c>
      <c r="Y301" t="s" s="149">
        <v>82</v>
      </c>
      <c r="Z301" s="120"/>
    </row>
    <row r="302" ht="16" customHeight="1">
      <c r="A302" s="114"/>
      <c r="B302" s="121"/>
      <c r="C302" s="121"/>
      <c r="D302" s="121"/>
      <c r="E302" s="130">
        <v>1</v>
      </c>
      <c r="F302" s="131">
        <f>'jūsų prielaidos (1)'!$D$3</f>
        <v>1500</v>
      </c>
      <c r="G302" s="150"/>
      <c r="H302" s="150"/>
      <c r="I302" s="160"/>
      <c r="J302" s="150"/>
      <c r="K302" s="132"/>
      <c r="L302" s="150"/>
      <c r="M302" s="135"/>
      <c r="N302" s="135"/>
      <c r="O302" s="136">
        <f>P302*'jūsų prielaidos (1)'!$D$56</f>
        <v>0</v>
      </c>
      <c r="P302" s="30">
        <f>(F302+H302-K302-L302-N302-M302)*$C$6</f>
        <v>1650</v>
      </c>
      <c r="Q302" s="30">
        <f>F302+H302</f>
        <v>1500</v>
      </c>
      <c r="R302" s="30">
        <f>P302-Q302</f>
        <v>150</v>
      </c>
      <c r="S302" s="30">
        <f>MAX(T302:U302)</f>
        <v>22.5</v>
      </c>
      <c r="T302" s="31">
        <v>0</v>
      </c>
      <c r="U302" s="153">
        <f>R302*0.15</f>
        <v>22.5</v>
      </c>
      <c r="V302" s="31">
        <f>H302</f>
        <v>0</v>
      </c>
      <c r="W302" s="31">
        <v>0</v>
      </c>
      <c r="X302" s="33">
        <f>P302-S302-V302</f>
        <v>1627.5</v>
      </c>
      <c r="Y302" s="161">
        <f>P302-S302-V302</f>
        <v>1627.5</v>
      </c>
      <c r="Z302" s="120"/>
    </row>
    <row r="303" ht="16" customHeight="1">
      <c r="A303" s="114"/>
      <c r="B303" s="121"/>
      <c r="C303" s="121"/>
      <c r="D303" s="121"/>
      <c r="E303" s="130">
        <v>2</v>
      </c>
      <c r="F303" s="131">
        <f>'jūsų prielaidos (1)'!$D$3</f>
        <v>1500</v>
      </c>
      <c r="G303" s="150"/>
      <c r="H303" s="150"/>
      <c r="I303" s="160"/>
      <c r="J303" s="150"/>
      <c r="K303" s="132"/>
      <c r="L303" s="150"/>
      <c r="M303" s="135"/>
      <c r="N303" s="135"/>
      <c r="O303" s="136">
        <f>P303*'jūsų prielaidos (1)'!$D$56</f>
        <v>0</v>
      </c>
      <c r="P303" s="30">
        <f>(F303+H303+P302-K303-L303-O302-N303)*$C$6</f>
        <v>3465</v>
      </c>
      <c r="Q303" s="30">
        <f>Q302+F303+H303</f>
        <v>3000</v>
      </c>
      <c r="R303" s="30">
        <f>P303-Q303</f>
        <v>465</v>
      </c>
      <c r="S303" s="30">
        <f>MAX(T303:U303)</f>
        <v>69.75</v>
      </c>
      <c r="T303" s="31">
        <v>0</v>
      </c>
      <c r="U303" s="153">
        <f>R303*0.15</f>
        <v>69.75</v>
      </c>
      <c r="V303" s="31">
        <f>H303</f>
        <v>0</v>
      </c>
      <c r="W303" s="31">
        <f>V303+W302</f>
        <v>0</v>
      </c>
      <c r="X303" s="33">
        <f>P303-S303-W303</f>
        <v>3395.25</v>
      </c>
      <c r="Y303" s="161">
        <f>P303-S303-V303</f>
        <v>3395.25</v>
      </c>
      <c r="Z303" s="120"/>
    </row>
    <row r="304" ht="16" customHeight="1">
      <c r="A304" s="114"/>
      <c r="B304" s="121"/>
      <c r="C304" s="121"/>
      <c r="D304" s="121"/>
      <c r="E304" s="130">
        <v>3</v>
      </c>
      <c r="F304" s="131">
        <f>'jūsų prielaidos (1)'!$D$3</f>
        <v>1500</v>
      </c>
      <c r="G304" s="150"/>
      <c r="H304" s="150"/>
      <c r="I304" s="160"/>
      <c r="J304" s="150"/>
      <c r="K304" s="132"/>
      <c r="L304" s="150"/>
      <c r="M304" s="135"/>
      <c r="N304" s="135"/>
      <c r="O304" s="136">
        <f>P304*'jūsų prielaidos (1)'!$D$56</f>
        <v>0</v>
      </c>
      <c r="P304" s="30">
        <f>(F304+H304+P303-K304-L304-O303-N304)*$C$6</f>
        <v>5461.5</v>
      </c>
      <c r="Q304" s="30">
        <f>Q303+F304+H304</f>
        <v>4500</v>
      </c>
      <c r="R304" s="30">
        <f>P304-Q304</f>
        <v>961.5</v>
      </c>
      <c r="S304" s="30">
        <f>MAX(T304:U304)</f>
        <v>144.225</v>
      </c>
      <c r="T304" s="31">
        <v>0</v>
      </c>
      <c r="U304" s="153">
        <f>R304*0.15</f>
        <v>144.225</v>
      </c>
      <c r="V304" s="31">
        <f>H304</f>
        <v>0</v>
      </c>
      <c r="W304" s="31">
        <f>V304+W303</f>
        <v>0</v>
      </c>
      <c r="X304" s="33">
        <f>P304-S304-W304</f>
        <v>5317.275</v>
      </c>
      <c r="Y304" s="161">
        <f>P304-S304-V304</f>
        <v>5317.275</v>
      </c>
      <c r="Z304" s="120"/>
    </row>
    <row r="305" ht="16" customHeight="1">
      <c r="A305" s="114"/>
      <c r="B305" s="121"/>
      <c r="C305" s="121"/>
      <c r="D305" s="121"/>
      <c r="E305" s="130">
        <v>4</v>
      </c>
      <c r="F305" s="131">
        <f>'jūsų prielaidos (1)'!$D$3</f>
        <v>1500</v>
      </c>
      <c r="G305" s="150"/>
      <c r="H305" s="150"/>
      <c r="I305" s="160"/>
      <c r="J305" s="150"/>
      <c r="K305" s="132"/>
      <c r="L305" s="150"/>
      <c r="M305" s="135"/>
      <c r="N305" s="135"/>
      <c r="O305" s="136">
        <f>P305*'jūsų prielaidos (1)'!$D$56</f>
        <v>0</v>
      </c>
      <c r="P305" s="30">
        <f>(F305+H305+P304-K305-L305-O304-N305)*$C$6</f>
        <v>7657.65</v>
      </c>
      <c r="Q305" s="30">
        <f>Q304+F305+H305</f>
        <v>6000</v>
      </c>
      <c r="R305" s="30">
        <f>P305-Q305</f>
        <v>1657.65</v>
      </c>
      <c r="S305" s="30">
        <f>MAX(T305:U305)</f>
        <v>248.6475</v>
      </c>
      <c r="T305" s="31">
        <v>0</v>
      </c>
      <c r="U305" s="153">
        <f>R305*0.15</f>
        <v>248.6475</v>
      </c>
      <c r="V305" s="31">
        <f>H305</f>
        <v>0</v>
      </c>
      <c r="W305" s="31">
        <f>V305+W304</f>
        <v>0</v>
      </c>
      <c r="X305" s="33">
        <f>P305-S305-W305</f>
        <v>7409.0025</v>
      </c>
      <c r="Y305" s="161">
        <f>P305-S305-V305</f>
        <v>7409.0025</v>
      </c>
      <c r="Z305" s="120"/>
    </row>
    <row r="306" ht="16" customHeight="1">
      <c r="A306" s="114"/>
      <c r="B306" s="121"/>
      <c r="C306" s="121"/>
      <c r="D306" s="121"/>
      <c r="E306" s="130">
        <v>5</v>
      </c>
      <c r="F306" s="131">
        <f>'jūsų prielaidos (1)'!$D$3</f>
        <v>1500</v>
      </c>
      <c r="G306" s="150"/>
      <c r="H306" s="150"/>
      <c r="I306" s="160"/>
      <c r="J306" s="150"/>
      <c r="K306" s="132"/>
      <c r="L306" s="150"/>
      <c r="M306" s="135"/>
      <c r="N306" s="135"/>
      <c r="O306" s="136">
        <f>P306*'jūsų prielaidos (1)'!$D$56</f>
        <v>0</v>
      </c>
      <c r="P306" s="30">
        <f>(F306+H306+P305-K306-L306-O305-N306)*$C$6</f>
        <v>10073.415</v>
      </c>
      <c r="Q306" s="30">
        <f>Q305+F306+H306</f>
        <v>7500</v>
      </c>
      <c r="R306" s="30">
        <f>P306-Q306</f>
        <v>2573.415</v>
      </c>
      <c r="S306" s="30">
        <f>MAX(T306:U306)</f>
        <v>386.01225</v>
      </c>
      <c r="T306" s="31">
        <v>0</v>
      </c>
      <c r="U306" s="153">
        <f>R306*0.15</f>
        <v>386.01225</v>
      </c>
      <c r="V306" s="31">
        <f>H306</f>
        <v>0</v>
      </c>
      <c r="W306" s="31">
        <f>V306+W305</f>
        <v>0</v>
      </c>
      <c r="X306" s="33">
        <f>P306-S306-W306</f>
        <v>9687.402749999999</v>
      </c>
      <c r="Y306" s="161">
        <f>P306-S306-V306</f>
        <v>9687.402749999999</v>
      </c>
      <c r="Z306" s="120"/>
    </row>
    <row r="307" ht="16" customHeight="1">
      <c r="A307" s="114"/>
      <c r="B307" s="121"/>
      <c r="C307" s="121"/>
      <c r="D307" s="121"/>
      <c r="E307" s="130">
        <v>6</v>
      </c>
      <c r="F307" s="131">
        <f>'jūsų prielaidos (1)'!$D$3</f>
        <v>1500</v>
      </c>
      <c r="G307" s="150"/>
      <c r="H307" s="150"/>
      <c r="I307" s="160"/>
      <c r="J307" s="150"/>
      <c r="K307" s="132"/>
      <c r="L307" s="150"/>
      <c r="M307" s="135"/>
      <c r="N307" s="135"/>
      <c r="O307" s="136">
        <f>P307*'jūsų prielaidos (1)'!$D$56</f>
        <v>0</v>
      </c>
      <c r="P307" s="30">
        <f>(F307+H307+P306-K307-L307-O306-N307)*$C$6</f>
        <v>12730.7565</v>
      </c>
      <c r="Q307" s="30">
        <f>Q306+F307+H307</f>
        <v>9000</v>
      </c>
      <c r="R307" s="30">
        <f>P307-Q307</f>
        <v>3730.7565</v>
      </c>
      <c r="S307" s="30">
        <f>MAX(T307:U307)</f>
        <v>559.613475</v>
      </c>
      <c r="T307" s="31">
        <v>0</v>
      </c>
      <c r="U307" s="153">
        <f>R307*0.15</f>
        <v>559.613475</v>
      </c>
      <c r="V307" s="31">
        <v>0</v>
      </c>
      <c r="W307" s="31">
        <v>0</v>
      </c>
      <c r="X307" s="33">
        <f>P307-S307-W307</f>
        <v>12171.143025</v>
      </c>
      <c r="Y307" s="161">
        <f>P307-S307-V307</f>
        <v>12171.143025</v>
      </c>
      <c r="Z307" s="120"/>
    </row>
    <row r="308" ht="16" customHeight="1">
      <c r="A308" s="114"/>
      <c r="B308" s="121"/>
      <c r="C308" s="121"/>
      <c r="D308" s="121"/>
      <c r="E308" s="130">
        <v>7</v>
      </c>
      <c r="F308" s="131">
        <f>'jūsų prielaidos (1)'!$D$3</f>
        <v>1500</v>
      </c>
      <c r="G308" s="150"/>
      <c r="H308" s="150"/>
      <c r="I308" s="160"/>
      <c r="J308" s="150"/>
      <c r="K308" s="132"/>
      <c r="L308" s="150"/>
      <c r="M308" s="135"/>
      <c r="N308" s="135"/>
      <c r="O308" s="136">
        <f>P308*'jūsų prielaidos (1)'!$D$56</f>
        <v>0</v>
      </c>
      <c r="P308" s="30">
        <f>(F308+H308+P307-K308-L308-O307-N308)*$C$6</f>
        <v>15653.83215</v>
      </c>
      <c r="Q308" s="30">
        <f>Q307+F308+H308</f>
        <v>10500</v>
      </c>
      <c r="R308" s="30">
        <f>P308-Q308</f>
        <v>5153.83215</v>
      </c>
      <c r="S308" s="30">
        <f>MAX(T308:U308)</f>
        <v>773.0748225</v>
      </c>
      <c r="T308" s="31">
        <v>0</v>
      </c>
      <c r="U308" s="153">
        <f>R308*0.15</f>
        <v>773.0748225</v>
      </c>
      <c r="V308" s="31">
        <v>0</v>
      </c>
      <c r="W308" s="31">
        <f>V308+W307</f>
        <v>0</v>
      </c>
      <c r="X308" s="33">
        <f>P308-S308-W308</f>
        <v>14880.7573275</v>
      </c>
      <c r="Y308" s="161">
        <f>P308-S308-V308</f>
        <v>14880.7573275</v>
      </c>
      <c r="Z308" s="120"/>
    </row>
    <row r="309" ht="16" customHeight="1">
      <c r="A309" s="114"/>
      <c r="B309" s="121"/>
      <c r="C309" s="121"/>
      <c r="D309" s="121"/>
      <c r="E309" s="130">
        <v>8</v>
      </c>
      <c r="F309" s="131">
        <f>'jūsų prielaidos (1)'!$D$3</f>
        <v>1500</v>
      </c>
      <c r="G309" s="150"/>
      <c r="H309" s="150"/>
      <c r="I309" s="160"/>
      <c r="J309" s="150"/>
      <c r="K309" s="132"/>
      <c r="L309" s="150"/>
      <c r="M309" s="135"/>
      <c r="N309" s="135"/>
      <c r="O309" s="136">
        <f>P309*'jūsų prielaidos (1)'!$D$56</f>
        <v>0</v>
      </c>
      <c r="P309" s="30">
        <f>(F309+H309+P308-K309-L309-O308-N309)*$C$6</f>
        <v>18869.215365</v>
      </c>
      <c r="Q309" s="30">
        <f>Q308+F309+H309</f>
        <v>12000</v>
      </c>
      <c r="R309" s="30">
        <f>P309-Q309</f>
        <v>6869.215365</v>
      </c>
      <c r="S309" s="30">
        <f>MAX(T309:U309)</f>
        <v>1030.38230475</v>
      </c>
      <c r="T309" s="31">
        <v>0</v>
      </c>
      <c r="U309" s="153">
        <f>R309*0.15</f>
        <v>1030.38230475</v>
      </c>
      <c r="V309" s="31">
        <v>0</v>
      </c>
      <c r="W309" s="31">
        <f>V309+W308</f>
        <v>0</v>
      </c>
      <c r="X309" s="33">
        <f>P309-S309-W309</f>
        <v>17838.83306025</v>
      </c>
      <c r="Y309" s="161">
        <f>P309-S309-V309</f>
        <v>17838.83306025</v>
      </c>
      <c r="Z309" s="120"/>
    </row>
    <row r="310" ht="16" customHeight="1">
      <c r="A310" s="114"/>
      <c r="B310" s="121"/>
      <c r="C310" s="121"/>
      <c r="D310" s="121"/>
      <c r="E310" s="130">
        <v>9</v>
      </c>
      <c r="F310" s="131">
        <f>'jūsų prielaidos (1)'!$D$3</f>
        <v>1500</v>
      </c>
      <c r="G310" s="150"/>
      <c r="H310" s="150"/>
      <c r="I310" s="160"/>
      <c r="J310" s="150"/>
      <c r="K310" s="132"/>
      <c r="L310" s="150"/>
      <c r="M310" s="135"/>
      <c r="N310" s="135"/>
      <c r="O310" s="136">
        <f>P310*'jūsų prielaidos (1)'!$D$56</f>
        <v>0</v>
      </c>
      <c r="P310" s="30">
        <f>(F310+H310+P309-K310-L310-O309-N310)*$C$6</f>
        <v>22406.1369015</v>
      </c>
      <c r="Q310" s="30">
        <f>Q309+F310+H310</f>
        <v>13500</v>
      </c>
      <c r="R310" s="30">
        <f>P310-Q310</f>
        <v>8906.1369015</v>
      </c>
      <c r="S310" s="30">
        <f>MAX(T310:U310)</f>
        <v>1335.920535225</v>
      </c>
      <c r="T310" s="31">
        <v>0</v>
      </c>
      <c r="U310" s="153">
        <f>R310*0.15</f>
        <v>1335.920535225</v>
      </c>
      <c r="V310" s="31">
        <v>0</v>
      </c>
      <c r="W310" s="31">
        <f>V310+W309</f>
        <v>0</v>
      </c>
      <c r="X310" s="33">
        <f>P310-S310-W310</f>
        <v>21070.216366275</v>
      </c>
      <c r="Y310" s="161">
        <f>P310-S310-V310</f>
        <v>21070.216366275</v>
      </c>
      <c r="Z310" s="120"/>
    </row>
    <row r="311" ht="16" customHeight="1">
      <c r="A311" s="114"/>
      <c r="B311" s="121"/>
      <c r="C311" s="121"/>
      <c r="D311" s="121"/>
      <c r="E311" s="130">
        <v>10</v>
      </c>
      <c r="F311" s="131">
        <f>'jūsų prielaidos (1)'!$D$3</f>
        <v>1500</v>
      </c>
      <c r="G311" s="150"/>
      <c r="H311" s="150"/>
      <c r="I311" s="160"/>
      <c r="J311" s="150"/>
      <c r="K311" s="132"/>
      <c r="L311" s="150"/>
      <c r="M311" s="135"/>
      <c r="N311" s="135"/>
      <c r="O311" s="136">
        <f>P311*'jūsų prielaidos (1)'!$D$56</f>
        <v>0</v>
      </c>
      <c r="P311" s="30">
        <f>(F311+H311+P310-K311-L311-O310-N311)*$C$6</f>
        <v>26296.75059165</v>
      </c>
      <c r="Q311" s="30">
        <f>Q310+F311+H311</f>
        <v>15000</v>
      </c>
      <c r="R311" s="30">
        <f>P311-Q311</f>
        <v>11296.75059165</v>
      </c>
      <c r="S311" s="30">
        <f>MAX(T311:U311)</f>
        <v>1694.5125887475</v>
      </c>
      <c r="T311" s="31">
        <v>0</v>
      </c>
      <c r="U311" s="153">
        <f>R311*0.15</f>
        <v>1694.5125887475</v>
      </c>
      <c r="V311" s="31">
        <v>0</v>
      </c>
      <c r="W311" s="31">
        <f>V311+W310</f>
        <v>0</v>
      </c>
      <c r="X311" s="33">
        <f>P311-S311-W311</f>
        <v>24602.2380029025</v>
      </c>
      <c r="Y311" s="161">
        <f>P311-S311-V311</f>
        <v>24602.2380029025</v>
      </c>
      <c r="Z311" s="120"/>
    </row>
    <row r="312" ht="16" customHeight="1">
      <c r="A312" s="114"/>
      <c r="B312" s="121"/>
      <c r="C312" s="121"/>
      <c r="D312" s="121"/>
      <c r="E312" s="130">
        <v>11</v>
      </c>
      <c r="F312" s="131">
        <f>'jūsų prielaidos (1)'!$D$3</f>
        <v>1500</v>
      </c>
      <c r="G312" s="150"/>
      <c r="H312" s="150"/>
      <c r="I312" s="160"/>
      <c r="J312" s="150"/>
      <c r="K312" s="132"/>
      <c r="L312" s="150"/>
      <c r="M312" s="135"/>
      <c r="N312" s="135"/>
      <c r="O312" s="136">
        <f>P312*'jūsų prielaidos (1)'!$D$56</f>
        <v>0</v>
      </c>
      <c r="P312" s="30">
        <f>(F312+H312+P311-K312-L312-O311-N312)*$C$6</f>
        <v>30576.425650815</v>
      </c>
      <c r="Q312" s="30">
        <f>Q311+F312+H312</f>
        <v>16500</v>
      </c>
      <c r="R312" s="30">
        <f>P312-Q312</f>
        <v>14076.425650815</v>
      </c>
      <c r="S312" s="30">
        <f>MAX(T312:U312)</f>
        <v>2111.463847622250</v>
      </c>
      <c r="T312" s="31">
        <v>0</v>
      </c>
      <c r="U312" s="153">
        <f>R312*0.15</f>
        <v>2111.463847622250</v>
      </c>
      <c r="V312" s="31">
        <v>0</v>
      </c>
      <c r="W312" s="31">
        <f>V312+W311</f>
        <v>0</v>
      </c>
      <c r="X312" s="33">
        <f>P312-S312-W312</f>
        <v>28464.9618031928</v>
      </c>
      <c r="Y312" s="161">
        <f>P312-S312-V312</f>
        <v>28464.9618031928</v>
      </c>
      <c r="Z312" s="120"/>
    </row>
    <row r="313" ht="16" customHeight="1">
      <c r="A313" s="114"/>
      <c r="B313" s="121"/>
      <c r="C313" s="121"/>
      <c r="D313" s="121"/>
      <c r="E313" s="130">
        <v>12</v>
      </c>
      <c r="F313" s="131">
        <f>'jūsų prielaidos (1)'!$D$3</f>
        <v>1500</v>
      </c>
      <c r="G313" s="150"/>
      <c r="H313" s="150"/>
      <c r="I313" s="160"/>
      <c r="J313" s="150"/>
      <c r="K313" s="132"/>
      <c r="L313" s="150"/>
      <c r="M313" s="135"/>
      <c r="N313" s="135"/>
      <c r="O313" s="136">
        <f>P313*'jūsų prielaidos (1)'!$D$56</f>
        <v>0</v>
      </c>
      <c r="P313" s="30">
        <f>(F313+H313+P312-K313-L313-O312-N313)*$C$6</f>
        <v>35284.0682158965</v>
      </c>
      <c r="Q313" s="30">
        <f>Q312+F313+H313</f>
        <v>18000</v>
      </c>
      <c r="R313" s="30">
        <f>P313-Q313</f>
        <v>17284.0682158965</v>
      </c>
      <c r="S313" s="30">
        <f>MAX(T313:U313)</f>
        <v>2592.610232384470</v>
      </c>
      <c r="T313" s="31">
        <v>0</v>
      </c>
      <c r="U313" s="153">
        <f>R313*0.15</f>
        <v>2592.610232384470</v>
      </c>
      <c r="V313" s="31">
        <v>0</v>
      </c>
      <c r="W313" s="31">
        <f>V313+W312</f>
        <v>0</v>
      </c>
      <c r="X313" s="33">
        <f>P313-S313-W313</f>
        <v>32691.457983512</v>
      </c>
      <c r="Y313" s="161">
        <f>P313-S313-V313</f>
        <v>32691.457983512</v>
      </c>
      <c r="Z313" s="120"/>
    </row>
    <row r="314" ht="16" customHeight="1">
      <c r="A314" s="114"/>
      <c r="B314" s="121"/>
      <c r="C314" s="121"/>
      <c r="D314" s="121"/>
      <c r="E314" s="130">
        <v>13</v>
      </c>
      <c r="F314" s="131">
        <f>'jūsų prielaidos (1)'!$D$3</f>
        <v>1500</v>
      </c>
      <c r="G314" s="150"/>
      <c r="H314" s="150"/>
      <c r="I314" s="160"/>
      <c r="J314" s="150"/>
      <c r="K314" s="132"/>
      <c r="L314" s="150"/>
      <c r="M314" s="135"/>
      <c r="N314" s="135"/>
      <c r="O314" s="136">
        <f>P314*'jūsų prielaidos (1)'!$D$56</f>
        <v>0</v>
      </c>
      <c r="P314" s="30">
        <f>(F314+H314+P313-K314-L314-O313-N314)*$C$6</f>
        <v>40462.4750374862</v>
      </c>
      <c r="Q314" s="30">
        <f>Q313+F314+H314</f>
        <v>19500</v>
      </c>
      <c r="R314" s="30">
        <f>P314-Q314</f>
        <v>20962.4750374862</v>
      </c>
      <c r="S314" s="30">
        <f>MAX(T314:U314)</f>
        <v>3144.371255622930</v>
      </c>
      <c r="T314" s="31">
        <v>0</v>
      </c>
      <c r="U314" s="153">
        <f>R314*0.15</f>
        <v>3144.371255622930</v>
      </c>
      <c r="V314" s="31">
        <v>0</v>
      </c>
      <c r="W314" s="31">
        <f>V314+W313</f>
        <v>0</v>
      </c>
      <c r="X314" s="33">
        <f>P314-S314-W314</f>
        <v>37318.1037818633</v>
      </c>
      <c r="Y314" s="161">
        <f>P314-S314-V314</f>
        <v>37318.1037818633</v>
      </c>
      <c r="Z314" s="120"/>
    </row>
    <row r="315" ht="16" customHeight="1">
      <c r="A315" s="114"/>
      <c r="B315" s="121"/>
      <c r="C315" s="121"/>
      <c r="D315" s="121"/>
      <c r="E315" s="130">
        <v>14</v>
      </c>
      <c r="F315" s="131">
        <f>'jūsų prielaidos (1)'!$D$3</f>
        <v>1500</v>
      </c>
      <c r="G315" s="150"/>
      <c r="H315" s="150"/>
      <c r="I315" s="160"/>
      <c r="J315" s="150"/>
      <c r="K315" s="132"/>
      <c r="L315" s="150"/>
      <c r="M315" s="135"/>
      <c r="N315" s="135"/>
      <c r="O315" s="136">
        <f>P315*'jūsų prielaidos (1)'!$D$56</f>
        <v>0</v>
      </c>
      <c r="P315" s="30">
        <f>(F315+H315+P314-K315-L315-O314-N315)*$C$6</f>
        <v>46158.7225412348</v>
      </c>
      <c r="Q315" s="30">
        <f>Q314+F315+H315</f>
        <v>21000</v>
      </c>
      <c r="R315" s="30">
        <f>P315-Q315</f>
        <v>25158.7225412348</v>
      </c>
      <c r="S315" s="30">
        <f>MAX(T315:U315)</f>
        <v>3773.808381185220</v>
      </c>
      <c r="T315" s="31">
        <v>0</v>
      </c>
      <c r="U315" s="153">
        <f>R315*0.15</f>
        <v>3773.808381185220</v>
      </c>
      <c r="V315" s="31">
        <v>0</v>
      </c>
      <c r="W315" s="31">
        <f>V315+W314</f>
        <v>0</v>
      </c>
      <c r="X315" s="33">
        <f>P315-S315-W315</f>
        <v>42384.9141600496</v>
      </c>
      <c r="Y315" s="161">
        <f>P315-S315-V315</f>
        <v>42384.9141600496</v>
      </c>
      <c r="Z315" s="120"/>
    </row>
    <row r="316" ht="16" customHeight="1">
      <c r="A316" s="114"/>
      <c r="B316" s="121"/>
      <c r="C316" s="121"/>
      <c r="D316" s="121"/>
      <c r="E316" s="130">
        <v>15</v>
      </c>
      <c r="F316" s="131">
        <f>'jūsų prielaidos (1)'!$D$3</f>
        <v>1500</v>
      </c>
      <c r="G316" s="150"/>
      <c r="H316" s="150"/>
      <c r="I316" s="160"/>
      <c r="J316" s="150"/>
      <c r="K316" s="132"/>
      <c r="L316" s="150"/>
      <c r="M316" s="135"/>
      <c r="N316" s="135"/>
      <c r="O316" s="136">
        <f>P316*'jūsų prielaidos (1)'!$D$56</f>
        <v>0</v>
      </c>
      <c r="P316" s="30">
        <f>(F316+H316+P315-K316-L316-O315-N316)*$C$6</f>
        <v>52424.5947953583</v>
      </c>
      <c r="Q316" s="30">
        <f>Q315+F316+H316</f>
        <v>22500</v>
      </c>
      <c r="R316" s="30">
        <f>P316-Q316</f>
        <v>29924.5947953583</v>
      </c>
      <c r="S316" s="30">
        <f>MAX(T316:U316)</f>
        <v>4488.689219303740</v>
      </c>
      <c r="T316" s="31">
        <v>0</v>
      </c>
      <c r="U316" s="153">
        <f>R316*0.15</f>
        <v>4488.689219303740</v>
      </c>
      <c r="V316" s="31">
        <v>0</v>
      </c>
      <c r="W316" s="31">
        <f>V316+W315</f>
        <v>0</v>
      </c>
      <c r="X316" s="33">
        <f>P316-S316-W316</f>
        <v>47935.9055760546</v>
      </c>
      <c r="Y316" s="161">
        <f>P316-S316-V316</f>
        <v>47935.9055760546</v>
      </c>
      <c r="Z316" s="120"/>
    </row>
    <row r="317" ht="16" customHeight="1">
      <c r="A317" s="114"/>
      <c r="B317" s="121"/>
      <c r="C317" s="121"/>
      <c r="D317" s="121"/>
      <c r="E317" s="130">
        <v>16</v>
      </c>
      <c r="F317" s="131">
        <f>'jūsų prielaidos (1)'!$D$3</f>
        <v>1500</v>
      </c>
      <c r="G317" s="150"/>
      <c r="H317" s="150"/>
      <c r="I317" s="160"/>
      <c r="J317" s="150"/>
      <c r="K317" s="132"/>
      <c r="L317" s="150"/>
      <c r="M317" s="135"/>
      <c r="N317" s="135"/>
      <c r="O317" s="136">
        <f>P317*'jūsų prielaidos (1)'!$D$56</f>
        <v>0</v>
      </c>
      <c r="P317" s="30">
        <f>(F317+H317+P316-K317-L317-O316-N317)*$C$6</f>
        <v>59317.0542748941</v>
      </c>
      <c r="Q317" s="30">
        <f>Q316+F317+H317</f>
        <v>24000</v>
      </c>
      <c r="R317" s="30">
        <f>P317-Q317</f>
        <v>35317.0542748941</v>
      </c>
      <c r="S317" s="30">
        <f>MAX(T317:U317)</f>
        <v>5297.558141234110</v>
      </c>
      <c r="T317" s="31">
        <v>0</v>
      </c>
      <c r="U317" s="153">
        <f>R317*0.15</f>
        <v>5297.558141234110</v>
      </c>
      <c r="V317" s="31">
        <v>0</v>
      </c>
      <c r="W317" s="31">
        <f>V317+W316</f>
        <v>0</v>
      </c>
      <c r="X317" s="33">
        <f>P317-S317-W317</f>
        <v>54019.49613366</v>
      </c>
      <c r="Y317" s="161">
        <f>P317-S317-V317</f>
        <v>54019.49613366</v>
      </c>
      <c r="Z317" s="120"/>
    </row>
    <row r="318" ht="16" customHeight="1">
      <c r="A318" s="114"/>
      <c r="B318" s="121"/>
      <c r="C318" s="121"/>
      <c r="D318" s="121"/>
      <c r="E318" s="130">
        <v>17</v>
      </c>
      <c r="F318" s="131">
        <f>'jūsų prielaidos (1)'!$D$3</f>
        <v>1500</v>
      </c>
      <c r="G318" s="150"/>
      <c r="H318" s="150"/>
      <c r="I318" s="160"/>
      <c r="J318" s="150"/>
      <c r="K318" s="132"/>
      <c r="L318" s="150"/>
      <c r="M318" s="135"/>
      <c r="N318" s="135"/>
      <c r="O318" s="136">
        <f>P318*'jūsų prielaidos (1)'!$D$56</f>
        <v>0</v>
      </c>
      <c r="P318" s="30">
        <f>(F318+H318+P317-K318-L318-O317-N318)*$C$6</f>
        <v>66898.7597023835</v>
      </c>
      <c r="Q318" s="30">
        <f>Q317+F318+H318</f>
        <v>25500</v>
      </c>
      <c r="R318" s="30">
        <f>P318-Q318</f>
        <v>41398.7597023835</v>
      </c>
      <c r="S318" s="30">
        <f>MAX(T318:U318)</f>
        <v>6209.813955357520</v>
      </c>
      <c r="T318" s="31">
        <v>0</v>
      </c>
      <c r="U318" s="153">
        <f>R318*0.15</f>
        <v>6209.813955357520</v>
      </c>
      <c r="V318" s="31">
        <v>0</v>
      </c>
      <c r="W318" s="31">
        <f>V318+W317</f>
        <v>0</v>
      </c>
      <c r="X318" s="33">
        <f>P318-S318-W318</f>
        <v>60688.945747026</v>
      </c>
      <c r="Y318" s="161">
        <f>P318-S318-V318</f>
        <v>60688.945747026</v>
      </c>
      <c r="Z318" s="120"/>
    </row>
    <row r="319" ht="16" customHeight="1">
      <c r="A319" s="114"/>
      <c r="B319" s="121"/>
      <c r="C319" s="121"/>
      <c r="D319" s="121"/>
      <c r="E319" s="130">
        <v>18</v>
      </c>
      <c r="F319" s="131">
        <f>'jūsų prielaidos (1)'!$D$3</f>
        <v>1500</v>
      </c>
      <c r="G319" s="150"/>
      <c r="H319" s="150"/>
      <c r="I319" s="160"/>
      <c r="J319" s="150"/>
      <c r="K319" s="132"/>
      <c r="L319" s="150"/>
      <c r="M319" s="135"/>
      <c r="N319" s="135"/>
      <c r="O319" s="136">
        <f>P319*'jūsų prielaidos (1)'!$D$56</f>
        <v>0</v>
      </c>
      <c r="P319" s="30">
        <f>(F319+H319+P318-K319-L319-O318-N319)*$C$6</f>
        <v>75238.635672621895</v>
      </c>
      <c r="Q319" s="30">
        <f>Q318+F319+H319</f>
        <v>27000</v>
      </c>
      <c r="R319" s="30">
        <f>P319-Q319</f>
        <v>48238.6356726219</v>
      </c>
      <c r="S319" s="30">
        <f>MAX(T319:U319)</f>
        <v>7235.795350893280</v>
      </c>
      <c r="T319" s="31">
        <v>0</v>
      </c>
      <c r="U319" s="153">
        <f>R319*0.15</f>
        <v>7235.795350893280</v>
      </c>
      <c r="V319" s="31">
        <v>0</v>
      </c>
      <c r="W319" s="31">
        <f>V319+W318</f>
        <v>0</v>
      </c>
      <c r="X319" s="33">
        <f>P319-S319-W319</f>
        <v>68002.8403217286</v>
      </c>
      <c r="Y319" s="161">
        <f>P319-S319-V319</f>
        <v>68002.8403217286</v>
      </c>
      <c r="Z319" s="120"/>
    </row>
    <row r="320" ht="16" customHeight="1">
      <c r="A320" s="114"/>
      <c r="B320" s="121"/>
      <c r="C320" s="121"/>
      <c r="D320" s="121"/>
      <c r="E320" s="130">
        <v>19</v>
      </c>
      <c r="F320" s="131">
        <f>'jūsų prielaidos (1)'!$D$3</f>
        <v>1500</v>
      </c>
      <c r="G320" s="150"/>
      <c r="H320" s="150"/>
      <c r="I320" s="160"/>
      <c r="J320" s="150"/>
      <c r="K320" s="132"/>
      <c r="L320" s="150"/>
      <c r="M320" s="135"/>
      <c r="N320" s="135"/>
      <c r="O320" s="136">
        <f>P320*'jūsų prielaidos (1)'!$D$56</f>
        <v>0</v>
      </c>
      <c r="P320" s="30">
        <f>(F320+H320+P319-K320-L320-O319-N320)*$C$6</f>
        <v>84412.4992398841</v>
      </c>
      <c r="Q320" s="30">
        <f>Q319+F320+H320</f>
        <v>28500</v>
      </c>
      <c r="R320" s="30">
        <f>P320-Q320</f>
        <v>55912.4992398841</v>
      </c>
      <c r="S320" s="30">
        <f>MAX(T320:U320)</f>
        <v>8386.874885982610</v>
      </c>
      <c r="T320" s="31">
        <v>0</v>
      </c>
      <c r="U320" s="153">
        <f>R320*0.15</f>
        <v>8386.874885982610</v>
      </c>
      <c r="V320" s="31">
        <v>0</v>
      </c>
      <c r="W320" s="31">
        <f>V320+W319</f>
        <v>0</v>
      </c>
      <c r="X320" s="33">
        <f>P320-S320-W320</f>
        <v>76025.6243539015</v>
      </c>
      <c r="Y320" s="161">
        <f>P320-S320-V320</f>
        <v>76025.6243539015</v>
      </c>
      <c r="Z320" s="120"/>
    </row>
    <row r="321" ht="16" customHeight="1">
      <c r="A321" s="114"/>
      <c r="B321" s="121"/>
      <c r="C321" s="121"/>
      <c r="D321" s="121"/>
      <c r="E321" s="130">
        <v>20</v>
      </c>
      <c r="F321" s="131">
        <f>'jūsų prielaidos (1)'!$D$3</f>
        <v>1500</v>
      </c>
      <c r="G321" s="150"/>
      <c r="H321" s="150"/>
      <c r="I321" s="160"/>
      <c r="J321" s="150"/>
      <c r="K321" s="132"/>
      <c r="L321" s="150"/>
      <c r="M321" s="135"/>
      <c r="N321" s="135"/>
      <c r="O321" s="136">
        <f>P321*'jūsų prielaidos (1)'!$D$56</f>
        <v>0</v>
      </c>
      <c r="P321" s="30">
        <f>(F321+H321+P320-K321-L321-O320-N321)*$C$6</f>
        <v>94503.7491638725</v>
      </c>
      <c r="Q321" s="30">
        <f>Q320+F321+H321</f>
        <v>30000</v>
      </c>
      <c r="R321" s="30">
        <f>P321-Q321</f>
        <v>64503.7491638725</v>
      </c>
      <c r="S321" s="30">
        <f>MAX(T321:U321)</f>
        <v>9675.562374580870</v>
      </c>
      <c r="T321" s="31">
        <v>0</v>
      </c>
      <c r="U321" s="153">
        <f>R321*0.15</f>
        <v>9675.562374580870</v>
      </c>
      <c r="V321" s="31">
        <v>0</v>
      </c>
      <c r="W321" s="31">
        <f>V321+W320</f>
        <v>0</v>
      </c>
      <c r="X321" s="33">
        <f>P321-S321-W321</f>
        <v>84828.186789291605</v>
      </c>
      <c r="Y321" s="161">
        <f>P321-S321-V321</f>
        <v>84828.186789291605</v>
      </c>
      <c r="Z321" s="120"/>
    </row>
    <row r="322" ht="16" customHeight="1">
      <c r="A322" s="114"/>
      <c r="B322" s="121"/>
      <c r="C322" s="121"/>
      <c r="D322" s="121"/>
      <c r="E322" s="130">
        <v>21</v>
      </c>
      <c r="F322" s="131">
        <f>'jūsų prielaidos (1)'!$D$3</f>
        <v>1500</v>
      </c>
      <c r="G322" s="150"/>
      <c r="H322" s="150"/>
      <c r="I322" s="160"/>
      <c r="J322" s="150"/>
      <c r="K322" s="132"/>
      <c r="L322" s="150"/>
      <c r="M322" s="135"/>
      <c r="N322" s="135"/>
      <c r="O322" s="136">
        <f>P322*'jūsų prielaidos (1)'!$D$56</f>
        <v>0</v>
      </c>
      <c r="P322" s="30">
        <f>(F322+H322+P321-K322-L322-O321-N322)*$C$6</f>
        <v>105604.12408026</v>
      </c>
      <c r="Q322" s="30">
        <f>Q321+F322+H322</f>
        <v>31500</v>
      </c>
      <c r="R322" s="30">
        <f>P322-Q322</f>
        <v>74104.124080259993</v>
      </c>
      <c r="S322" s="30">
        <f>MAX(T322:U322)</f>
        <v>11115.618612039</v>
      </c>
      <c r="T322" s="31">
        <v>0</v>
      </c>
      <c r="U322" s="153">
        <f>R322*0.15</f>
        <v>11115.618612039</v>
      </c>
      <c r="V322" s="31">
        <v>0</v>
      </c>
      <c r="W322" s="31">
        <f>V322+W321</f>
        <v>0</v>
      </c>
      <c r="X322" s="33">
        <f>P322-S322-W322</f>
        <v>94488.505468221</v>
      </c>
      <c r="Y322" s="161">
        <f>P322-S322-V322</f>
        <v>94488.505468221</v>
      </c>
      <c r="Z322" s="120"/>
    </row>
    <row r="323" ht="16" customHeight="1">
      <c r="A323" s="114"/>
      <c r="B323" s="121"/>
      <c r="C323" s="121"/>
      <c r="D323" s="121"/>
      <c r="E323" s="130">
        <v>22</v>
      </c>
      <c r="F323" s="131">
        <f>'jūsų prielaidos (1)'!$D$3</f>
        <v>1500</v>
      </c>
      <c r="G323" s="150"/>
      <c r="H323" s="150"/>
      <c r="I323" s="160"/>
      <c r="J323" s="150"/>
      <c r="K323" s="132"/>
      <c r="L323" s="150"/>
      <c r="M323" s="135"/>
      <c r="N323" s="135"/>
      <c r="O323" s="136">
        <f>P323*'jūsų prielaidos (1)'!$D$56</f>
        <v>0</v>
      </c>
      <c r="P323" s="30">
        <f>(F323+H323+P322-K323-L323-O322-N323)*$C$6</f>
        <v>117814.536488286</v>
      </c>
      <c r="Q323" s="30">
        <f>Q322+F323+H323</f>
        <v>33000</v>
      </c>
      <c r="R323" s="30">
        <f>P323-Q323</f>
        <v>84814.536488286</v>
      </c>
      <c r="S323" s="30">
        <f>MAX(T323:U323)</f>
        <v>12722.1804732429</v>
      </c>
      <c r="T323" s="31">
        <v>0</v>
      </c>
      <c r="U323" s="153">
        <f>R323*0.15</f>
        <v>12722.1804732429</v>
      </c>
      <c r="V323" s="31">
        <v>0</v>
      </c>
      <c r="W323" s="31">
        <f>V323+W322</f>
        <v>0</v>
      </c>
      <c r="X323" s="33">
        <f>P323-S323-W323</f>
        <v>105092.356015043</v>
      </c>
      <c r="Y323" s="161">
        <f>P323-S323-V323</f>
        <v>105092.356015043</v>
      </c>
      <c r="Z323" s="120"/>
    </row>
    <row r="324" ht="16" customHeight="1">
      <c r="A324" s="114"/>
      <c r="B324" s="121"/>
      <c r="C324" s="121"/>
      <c r="D324" s="121"/>
      <c r="E324" s="130">
        <v>23</v>
      </c>
      <c r="F324" s="131">
        <f>'jūsų prielaidos (1)'!$D$3</f>
        <v>1500</v>
      </c>
      <c r="G324" s="150"/>
      <c r="H324" s="150"/>
      <c r="I324" s="160"/>
      <c r="J324" s="150"/>
      <c r="K324" s="132"/>
      <c r="L324" s="150"/>
      <c r="M324" s="135"/>
      <c r="N324" s="135"/>
      <c r="O324" s="136">
        <f>P324*'jūsų prielaidos (1)'!$D$56</f>
        <v>0</v>
      </c>
      <c r="P324" s="30">
        <f>(F324+H324+P323-K324-L324-O323-N324)*$C$6</f>
        <v>131245.990137115</v>
      </c>
      <c r="Q324" s="30">
        <f>Q323+F324+H324</f>
        <v>34500</v>
      </c>
      <c r="R324" s="30">
        <f>P324-Q324</f>
        <v>96745.990137115</v>
      </c>
      <c r="S324" s="30">
        <f>MAX(T324:U324)</f>
        <v>14511.8985205672</v>
      </c>
      <c r="T324" s="31">
        <v>0</v>
      </c>
      <c r="U324" s="153">
        <f>R324*0.15</f>
        <v>14511.8985205672</v>
      </c>
      <c r="V324" s="31">
        <v>0</v>
      </c>
      <c r="W324" s="31">
        <f>V324+W323</f>
        <v>0</v>
      </c>
      <c r="X324" s="33">
        <f>P324-S324-W324</f>
        <v>116734.091616548</v>
      </c>
      <c r="Y324" s="161">
        <f>P324-S324-V324</f>
        <v>116734.091616548</v>
      </c>
      <c r="Z324" s="120"/>
    </row>
    <row r="325" ht="16" customHeight="1">
      <c r="A325" s="114"/>
      <c r="B325" s="121"/>
      <c r="C325" s="121"/>
      <c r="D325" s="121"/>
      <c r="E325" s="130">
        <v>24</v>
      </c>
      <c r="F325" s="131">
        <f>'jūsų prielaidos (1)'!$D$3</f>
        <v>1500</v>
      </c>
      <c r="G325" s="150"/>
      <c r="H325" s="150"/>
      <c r="I325" s="160"/>
      <c r="J325" s="150"/>
      <c r="K325" s="132"/>
      <c r="L325" s="150"/>
      <c r="M325" s="135"/>
      <c r="N325" s="135"/>
      <c r="O325" s="136">
        <f>P325*'jūsų prielaidos (1)'!$D$56</f>
        <v>0</v>
      </c>
      <c r="P325" s="30">
        <f>(F325+H325+P324-K325-L325-O324-N325)*$C$6</f>
        <v>146020.589150827</v>
      </c>
      <c r="Q325" s="30">
        <f>Q324+F325+H325</f>
        <v>36000</v>
      </c>
      <c r="R325" s="30">
        <f>P325-Q325</f>
        <v>110020.589150827</v>
      </c>
      <c r="S325" s="30">
        <f>MAX(T325:U325)</f>
        <v>16503.088372624</v>
      </c>
      <c r="T325" s="31">
        <v>0</v>
      </c>
      <c r="U325" s="153">
        <f>R325*0.15</f>
        <v>16503.088372624</v>
      </c>
      <c r="V325" s="31">
        <v>0</v>
      </c>
      <c r="W325" s="31">
        <f>V325+W324</f>
        <v>0</v>
      </c>
      <c r="X325" s="33">
        <f>P325-S325-W325</f>
        <v>129517.500778203</v>
      </c>
      <c r="Y325" s="161">
        <f>P325-S325-V325</f>
        <v>129517.500778203</v>
      </c>
      <c r="Z325" s="120"/>
    </row>
    <row r="326" ht="16" customHeight="1">
      <c r="A326" s="114"/>
      <c r="B326" s="121"/>
      <c r="C326" s="121"/>
      <c r="D326" s="121"/>
      <c r="E326" s="130">
        <v>25</v>
      </c>
      <c r="F326" s="131">
        <f>'jūsų prielaidos (1)'!$D$3</f>
        <v>1500</v>
      </c>
      <c r="G326" s="150"/>
      <c r="H326" s="150"/>
      <c r="I326" s="160"/>
      <c r="J326" s="150"/>
      <c r="K326" s="132"/>
      <c r="L326" s="150"/>
      <c r="M326" s="135"/>
      <c r="N326" s="135"/>
      <c r="O326" s="136">
        <f>P326*'jūsų prielaidos (1)'!$D$56</f>
        <v>0</v>
      </c>
      <c r="P326" s="30">
        <f>(F326+H326+P325-K326-L326-O325-N326)*$C$6</f>
        <v>162272.64806591</v>
      </c>
      <c r="Q326" s="30">
        <f>Q325+F326+H326</f>
        <v>37500</v>
      </c>
      <c r="R326" s="30">
        <f>P326-Q326</f>
        <v>124772.64806591</v>
      </c>
      <c r="S326" s="30">
        <f>MAX(T326:U326)</f>
        <v>18715.8972098865</v>
      </c>
      <c r="T326" s="31">
        <v>0</v>
      </c>
      <c r="U326" s="153">
        <f>R326*0.15</f>
        <v>18715.8972098865</v>
      </c>
      <c r="V326" s="31">
        <v>0</v>
      </c>
      <c r="W326" s="31">
        <f>V326+W325</f>
        <v>0</v>
      </c>
      <c r="X326" s="33">
        <f>P326-S326-W326</f>
        <v>143556.750856024</v>
      </c>
      <c r="Y326" s="161">
        <f>P326-S326-V326</f>
        <v>143556.750856024</v>
      </c>
      <c r="Z326" s="120"/>
    </row>
    <row r="327" ht="16" customHeight="1">
      <c r="A327" s="114"/>
      <c r="B327" s="121"/>
      <c r="C327" s="121"/>
      <c r="D327" s="121"/>
      <c r="E327" s="130">
        <v>26</v>
      </c>
      <c r="F327" s="131">
        <f>'jūsų prielaidos (1)'!$D$3</f>
        <v>1500</v>
      </c>
      <c r="G327" s="150"/>
      <c r="H327" s="150"/>
      <c r="I327" s="160"/>
      <c r="J327" s="150"/>
      <c r="K327" s="132"/>
      <c r="L327" s="150"/>
      <c r="M327" s="135"/>
      <c r="N327" s="135"/>
      <c r="O327" s="136">
        <f>P327*'jūsų prielaidos (1)'!$D$56</f>
        <v>0</v>
      </c>
      <c r="P327" s="30">
        <f>(F327+H327+P326-K327-L327-O326-N327)*$C$6</f>
        <v>180149.912872501</v>
      </c>
      <c r="Q327" s="30">
        <f>Q326+F327+H327</f>
        <v>39000</v>
      </c>
      <c r="R327" s="30">
        <f>P327-Q327</f>
        <v>141149.912872501</v>
      </c>
      <c r="S327" s="30">
        <f>MAX(T327:U327)</f>
        <v>21172.4869308751</v>
      </c>
      <c r="T327" s="31">
        <v>0</v>
      </c>
      <c r="U327" s="153">
        <f>R327*0.15</f>
        <v>21172.4869308751</v>
      </c>
      <c r="V327" s="31">
        <v>0</v>
      </c>
      <c r="W327" s="31">
        <f>V327+W326</f>
        <v>0</v>
      </c>
      <c r="X327" s="33">
        <f>P327-S327-W327</f>
        <v>158977.425941626</v>
      </c>
      <c r="Y327" s="161">
        <f>P327-S327-V327</f>
        <v>158977.425941626</v>
      </c>
      <c r="Z327" s="120"/>
    </row>
    <row r="328" ht="16" customHeight="1">
      <c r="A328" s="114"/>
      <c r="B328" s="121"/>
      <c r="C328" s="121"/>
      <c r="D328" s="121"/>
      <c r="E328" s="130">
        <v>27</v>
      </c>
      <c r="F328" s="131">
        <f>'jūsų prielaidos (1)'!$D$3</f>
        <v>1500</v>
      </c>
      <c r="G328" s="150"/>
      <c r="H328" s="150"/>
      <c r="I328" s="160"/>
      <c r="J328" s="150"/>
      <c r="K328" s="132"/>
      <c r="L328" s="150"/>
      <c r="M328" s="135"/>
      <c r="N328" s="135"/>
      <c r="O328" s="136">
        <f>P328*'jūsų prielaidos (1)'!$D$56</f>
        <v>0</v>
      </c>
      <c r="P328" s="30">
        <f>(F328+H328+P327-K328-L328-O327-N328)*$C$6</f>
        <v>199814.904159751</v>
      </c>
      <c r="Q328" s="30">
        <f>Q327+F328+H328</f>
        <v>40500</v>
      </c>
      <c r="R328" s="30">
        <f>P328-Q328</f>
        <v>159314.904159751</v>
      </c>
      <c r="S328" s="30">
        <f>MAX(T328:U328)</f>
        <v>23897.2356239626</v>
      </c>
      <c r="T328" s="31">
        <v>0</v>
      </c>
      <c r="U328" s="153">
        <f>R328*0.15</f>
        <v>23897.2356239626</v>
      </c>
      <c r="V328" s="31">
        <v>0</v>
      </c>
      <c r="W328" s="31">
        <f>V328+W327</f>
        <v>0</v>
      </c>
      <c r="X328" s="33">
        <f>P328-S328-W328</f>
        <v>175917.668535788</v>
      </c>
      <c r="Y328" s="161">
        <f>P328-S328-V328</f>
        <v>175917.668535788</v>
      </c>
      <c r="Z328" s="120"/>
    </row>
    <row r="329" ht="16" customHeight="1">
      <c r="A329" s="114"/>
      <c r="B329" s="121"/>
      <c r="C329" s="121"/>
      <c r="D329" s="121"/>
      <c r="E329" s="130">
        <v>28</v>
      </c>
      <c r="F329" s="131">
        <f>'jūsų prielaidos (1)'!$D$3</f>
        <v>1500</v>
      </c>
      <c r="G329" s="150"/>
      <c r="H329" s="150"/>
      <c r="I329" s="160"/>
      <c r="J329" s="150"/>
      <c r="K329" s="132"/>
      <c r="L329" s="150"/>
      <c r="M329" s="135"/>
      <c r="N329" s="135"/>
      <c r="O329" s="136">
        <f>P329*'jūsų prielaidos (1)'!$D$56</f>
        <v>0</v>
      </c>
      <c r="P329" s="30">
        <f>(F329+H329+P328-K329-L329-O328-N329)*$C$6</f>
        <v>221446.394575726</v>
      </c>
      <c r="Q329" s="30">
        <f>Q328+F329+H329</f>
        <v>42000</v>
      </c>
      <c r="R329" s="30">
        <f>P329-Q329</f>
        <v>179446.394575726</v>
      </c>
      <c r="S329" s="30">
        <f>MAX(T329:U329)</f>
        <v>26916.9591863589</v>
      </c>
      <c r="T329" s="31">
        <v>0</v>
      </c>
      <c r="U329" s="153">
        <f>R329*0.15</f>
        <v>26916.9591863589</v>
      </c>
      <c r="V329" s="31">
        <v>0</v>
      </c>
      <c r="W329" s="31">
        <f>V329+W328</f>
        <v>0</v>
      </c>
      <c r="X329" s="33">
        <f>P329-S329-W329</f>
        <v>194529.435389367</v>
      </c>
      <c r="Y329" s="161">
        <f>P329-S329-V329</f>
        <v>194529.435389367</v>
      </c>
      <c r="Z329" s="120"/>
    </row>
    <row r="330" ht="16" customHeight="1">
      <c r="A330" s="114"/>
      <c r="B330" s="121"/>
      <c r="C330" s="121"/>
      <c r="D330" s="121"/>
      <c r="E330" s="130">
        <v>29</v>
      </c>
      <c r="F330" s="131">
        <f>'jūsų prielaidos (1)'!$D$3</f>
        <v>1500</v>
      </c>
      <c r="G330" s="150"/>
      <c r="H330" s="150"/>
      <c r="I330" s="160"/>
      <c r="J330" s="150"/>
      <c r="K330" s="132"/>
      <c r="L330" s="150"/>
      <c r="M330" s="135"/>
      <c r="N330" s="135"/>
      <c r="O330" s="136">
        <f>P330*'jūsų prielaidos (1)'!$D$56</f>
        <v>0</v>
      </c>
      <c r="P330" s="30">
        <f>(F330+H330+P329-K330-L330-O329-N330)*$C$6</f>
        <v>245241.034033299</v>
      </c>
      <c r="Q330" s="30">
        <f>Q329+F330+H330</f>
        <v>43500</v>
      </c>
      <c r="R330" s="30">
        <f>P330-Q330</f>
        <v>201741.034033299</v>
      </c>
      <c r="S330" s="30">
        <f>MAX(T330:U330)</f>
        <v>30261.1551049948</v>
      </c>
      <c r="T330" s="31">
        <v>0</v>
      </c>
      <c r="U330" s="153">
        <f>R330*0.15</f>
        <v>30261.1551049948</v>
      </c>
      <c r="V330" s="31">
        <v>0</v>
      </c>
      <c r="W330" s="31">
        <f>V330+W329</f>
        <v>0</v>
      </c>
      <c r="X330" s="33">
        <f>P330-S330-W330</f>
        <v>214979.878928304</v>
      </c>
      <c r="Y330" s="161">
        <f>P330-S330-V330</f>
        <v>214979.878928304</v>
      </c>
      <c r="Z330" s="120"/>
    </row>
    <row r="331" ht="16" customHeight="1">
      <c r="A331" s="114"/>
      <c r="B331" s="139"/>
      <c r="C331" s="139"/>
      <c r="D331" s="139"/>
      <c r="E331" s="140">
        <v>30</v>
      </c>
      <c r="F331" s="141">
        <f>'jūsų prielaidos (1)'!$D$3</f>
        <v>1500</v>
      </c>
      <c r="G331" s="150"/>
      <c r="H331" s="150"/>
      <c r="I331" s="160"/>
      <c r="J331" s="150"/>
      <c r="K331" s="132"/>
      <c r="L331" s="150"/>
      <c r="M331" s="135"/>
      <c r="N331" s="135"/>
      <c r="O331" s="143">
        <f>P331*'jūsų prielaidos (1)'!$D$56</f>
        <v>0</v>
      </c>
      <c r="P331" s="144">
        <f>(F331+H331+P330-K331-L331-O330-N331)*$C$6</f>
        <v>271415.137436629</v>
      </c>
      <c r="Q331" s="144">
        <f>Q330+F331+H331</f>
        <v>45000</v>
      </c>
      <c r="R331" s="144">
        <f>P331-Q331</f>
        <v>226415.137436629</v>
      </c>
      <c r="S331" s="144">
        <f>MAX(T331:U331)</f>
        <v>33962.2706154943</v>
      </c>
      <c r="T331" s="35">
        <v>0</v>
      </c>
      <c r="U331" s="157">
        <f>R331*0.15</f>
        <v>33962.2706154943</v>
      </c>
      <c r="V331" s="35">
        <v>0</v>
      </c>
      <c r="W331" s="35">
        <f>V331+W330</f>
        <v>0</v>
      </c>
      <c r="X331" s="145">
        <f>P331-S331-W331</f>
        <v>237452.866821135</v>
      </c>
      <c r="Y331" s="161">
        <f>P331-S331-V331</f>
        <v>237452.866821135</v>
      </c>
      <c r="Z331" s="120"/>
    </row>
    <row r="332" ht="13.65" customHeight="1">
      <c r="A332" s="162"/>
      <c r="B332" s="163"/>
      <c r="C332" s="163"/>
      <c r="D332" s="163"/>
      <c r="E332" s="164"/>
      <c r="F332" s="163"/>
      <c r="G332" s="163"/>
      <c r="H332" s="163"/>
      <c r="I332" s="163"/>
      <c r="J332" s="163"/>
      <c r="K332" s="163"/>
      <c r="L332" s="163"/>
      <c r="M332" s="163"/>
      <c r="N332" s="163"/>
      <c r="O332" s="163"/>
      <c r="P332" s="163"/>
      <c r="Q332" s="163"/>
      <c r="R332" s="163"/>
      <c r="S332" s="163"/>
      <c r="T332" s="163"/>
      <c r="U332" s="163"/>
      <c r="V332" s="163"/>
      <c r="W332" s="163"/>
      <c r="X332" s="163"/>
      <c r="Y332" s="163"/>
      <c r="Z332" s="165"/>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Z980"/>
  <sheetViews>
    <sheetView workbookViewId="0" showGridLines="0" defaultGridColor="1"/>
  </sheetViews>
  <sheetFormatPr defaultColWidth="14.5" defaultRowHeight="15.75" customHeight="1" outlineLevelRow="0" outlineLevelCol="0"/>
  <cols>
    <col min="1" max="1" width="3.5" style="166" customWidth="1"/>
    <col min="2" max="2" width="29.8516" style="166" customWidth="1"/>
    <col min="3" max="3" width="57.6719" style="166" customWidth="1"/>
    <col min="4" max="4" width="26.3516" style="166" customWidth="1"/>
    <col min="5" max="5" width="28.5" style="166" customWidth="1"/>
    <col min="6" max="7" width="35.6719" style="166" customWidth="1"/>
    <col min="8" max="8" width="27.8516" style="166" customWidth="1"/>
    <col min="9" max="9" width="16.1719" style="166" customWidth="1"/>
    <col min="10" max="10" width="20.8516" style="166" customWidth="1"/>
    <col min="11" max="11" width="5.67188" style="166" customWidth="1"/>
    <col min="12" max="12" width="4.35156" style="166" customWidth="1"/>
    <col min="13" max="26" width="14.5" style="166" customWidth="1"/>
    <col min="27" max="16384" width="14.5" style="166" customWidth="1"/>
  </cols>
  <sheetData>
    <row r="1" ht="13.65" customHeight="1">
      <c r="A1" s="51"/>
      <c r="B1" s="52"/>
      <c r="C1" s="52"/>
      <c r="D1" s="52"/>
      <c r="E1" s="52"/>
      <c r="F1" s="52"/>
      <c r="G1" s="52"/>
      <c r="H1" s="52"/>
      <c r="I1" s="52"/>
      <c r="J1" s="52"/>
      <c r="K1" s="52"/>
      <c r="L1" s="68"/>
      <c r="M1" s="8"/>
      <c r="N1" s="8"/>
      <c r="O1" s="8"/>
      <c r="P1" s="8"/>
      <c r="Q1" s="8"/>
      <c r="R1" s="8"/>
      <c r="S1" s="8"/>
      <c r="T1" s="8"/>
      <c r="U1" s="8"/>
      <c r="V1" s="8"/>
      <c r="W1" s="8"/>
      <c r="X1" s="8"/>
      <c r="Y1" s="8"/>
      <c r="Z1" s="27"/>
    </row>
    <row r="2" ht="13.65" customHeight="1">
      <c r="A2" s="167"/>
      <c r="B2" s="63"/>
      <c r="C2" s="98"/>
      <c r="D2" s="98"/>
      <c r="E2" s="98"/>
      <c r="F2" s="98"/>
      <c r="G2" s="98"/>
      <c r="H2" s="98"/>
      <c r="I2" s="98"/>
      <c r="J2" s="58"/>
      <c r="K2" s="59"/>
      <c r="L2" s="68"/>
      <c r="M2" s="8"/>
      <c r="N2" s="8"/>
      <c r="O2" s="8"/>
      <c r="P2" s="8"/>
      <c r="Q2" s="8"/>
      <c r="R2" s="8"/>
      <c r="S2" s="8"/>
      <c r="T2" s="8"/>
      <c r="U2" s="8"/>
      <c r="V2" s="8"/>
      <c r="W2" s="8"/>
      <c r="X2" s="8"/>
      <c r="Y2" s="8"/>
      <c r="Z2" s="27"/>
    </row>
    <row r="3" ht="24.65" customHeight="1">
      <c r="A3" s="167"/>
      <c r="B3" t="s" s="168">
        <v>85</v>
      </c>
      <c r="C3" s="55"/>
      <c r="D3" t="s" s="127">
        <v>86</v>
      </c>
      <c r="E3" t="s" s="127">
        <v>87</v>
      </c>
      <c r="F3" t="s" s="127">
        <v>88</v>
      </c>
      <c r="G3" t="s" s="127">
        <v>89</v>
      </c>
      <c r="H3" t="s" s="169">
        <v>90</v>
      </c>
      <c r="I3" t="s" s="169">
        <v>91</v>
      </c>
      <c r="J3" t="s" s="149">
        <v>70</v>
      </c>
      <c r="K3" s="59"/>
      <c r="L3" s="68"/>
      <c r="M3" s="8"/>
      <c r="N3" s="8"/>
      <c r="O3" s="8"/>
      <c r="P3" s="8"/>
      <c r="Q3" s="8"/>
      <c r="R3" s="8"/>
      <c r="S3" s="8"/>
      <c r="T3" s="8"/>
      <c r="U3" s="8"/>
      <c r="V3" s="8"/>
      <c r="W3" s="8"/>
      <c r="X3" s="8"/>
      <c r="Y3" s="8"/>
      <c r="Z3" s="27"/>
    </row>
    <row r="4" ht="8" customHeight="1">
      <c r="A4" s="167"/>
      <c r="B4" s="170"/>
      <c r="C4" s="170"/>
      <c r="D4" s="170"/>
      <c r="E4" s="170"/>
      <c r="F4" s="170"/>
      <c r="G4" s="170"/>
      <c r="H4" s="170"/>
      <c r="I4" s="170"/>
      <c r="J4" s="170"/>
      <c r="K4" s="59"/>
      <c r="L4" s="68"/>
      <c r="M4" s="8"/>
      <c r="N4" s="8"/>
      <c r="O4" s="8"/>
      <c r="P4" s="8"/>
      <c r="Q4" s="8"/>
      <c r="R4" s="8"/>
      <c r="S4" s="8"/>
      <c r="T4" s="8"/>
      <c r="U4" s="8"/>
      <c r="V4" s="8"/>
      <c r="W4" s="8"/>
      <c r="X4" s="8"/>
      <c r="Y4" s="8"/>
      <c r="Z4" s="27"/>
    </row>
    <row r="5" ht="13.65" customHeight="1">
      <c r="A5" s="167"/>
      <c r="B5" t="s" s="171">
        <v>92</v>
      </c>
      <c r="C5" s="98"/>
      <c r="D5" s="172"/>
      <c r="E5" s="172"/>
      <c r="F5" s="172">
        <v>0.005</v>
      </c>
      <c r="G5" s="173"/>
      <c r="H5" s="173"/>
      <c r="I5" s="173"/>
      <c r="J5" s="174"/>
      <c r="K5" s="175"/>
      <c r="L5" s="68"/>
      <c r="M5" s="8"/>
      <c r="N5" s="8"/>
      <c r="O5" s="8"/>
      <c r="P5" s="8"/>
      <c r="Q5" s="8"/>
      <c r="R5" s="8"/>
      <c r="S5" s="8"/>
      <c r="T5" s="8"/>
      <c r="U5" s="8"/>
      <c r="V5" s="8"/>
      <c r="W5" s="8"/>
      <c r="X5" s="8"/>
      <c r="Y5" s="8"/>
      <c r="Z5" s="27"/>
    </row>
    <row r="6" ht="13.65" customHeight="1">
      <c r="A6" s="167"/>
      <c r="B6" t="s" s="176">
        <v>8</v>
      </c>
      <c r="C6" t="s" s="7">
        <v>93</v>
      </c>
      <c r="D6" s="177"/>
      <c r="E6" t="s" s="178">
        <v>94</v>
      </c>
      <c r="F6" s="8"/>
      <c r="G6" s="177">
        <v>0.0198</v>
      </c>
      <c r="H6" s="179">
        <v>0.4</v>
      </c>
      <c r="I6" s="179">
        <v>0.02</v>
      </c>
      <c r="J6" s="180"/>
      <c r="K6" s="175"/>
      <c r="L6" s="68"/>
      <c r="M6" s="8"/>
      <c r="N6" s="8"/>
      <c r="O6" s="8"/>
      <c r="P6" s="8"/>
      <c r="Q6" s="8"/>
      <c r="R6" s="8"/>
      <c r="S6" s="8"/>
      <c r="T6" s="8"/>
      <c r="U6" s="8"/>
      <c r="V6" s="8"/>
      <c r="W6" s="8"/>
      <c r="X6" s="8"/>
      <c r="Y6" s="8"/>
      <c r="Z6" s="27"/>
    </row>
    <row r="7" ht="13.65" customHeight="1">
      <c r="A7" s="167"/>
      <c r="B7" t="s" s="176">
        <v>13</v>
      </c>
      <c r="C7" t="s" s="7">
        <v>95</v>
      </c>
      <c r="D7" s="177"/>
      <c r="E7" s="177"/>
      <c r="F7" s="181">
        <v>0.008500000000000001</v>
      </c>
      <c r="G7" s="177">
        <v>0.0118</v>
      </c>
      <c r="H7" s="179"/>
      <c r="I7" s="179"/>
      <c r="J7" s="180"/>
      <c r="K7" s="175"/>
      <c r="L7" s="68"/>
      <c r="M7" s="8"/>
      <c r="N7" s="8"/>
      <c r="O7" s="8"/>
      <c r="P7" s="8"/>
      <c r="Q7" s="8"/>
      <c r="R7" s="8"/>
      <c r="S7" s="8"/>
      <c r="T7" s="8"/>
      <c r="U7" s="8"/>
      <c r="V7" s="8"/>
      <c r="W7" s="8"/>
      <c r="X7" s="8"/>
      <c r="Y7" s="8"/>
      <c r="Z7" s="27"/>
    </row>
    <row r="8" ht="13.65" customHeight="1">
      <c r="A8" s="167"/>
      <c r="B8" t="s" s="176">
        <v>62</v>
      </c>
      <c r="C8" t="s" s="7">
        <v>96</v>
      </c>
      <c r="D8" s="8"/>
      <c r="E8" s="177"/>
      <c r="F8" s="181">
        <v>0.0075</v>
      </c>
      <c r="G8" s="177">
        <v>0.0106</v>
      </c>
      <c r="H8" s="177"/>
      <c r="I8" s="8"/>
      <c r="J8" s="69"/>
      <c r="K8" s="59"/>
      <c r="L8" s="68"/>
      <c r="M8" s="8"/>
      <c r="N8" s="8"/>
      <c r="O8" s="8"/>
      <c r="P8" s="8"/>
      <c r="Q8" s="8"/>
      <c r="R8" s="8"/>
      <c r="S8" s="8"/>
      <c r="T8" s="8"/>
      <c r="U8" s="8"/>
      <c r="V8" s="8"/>
      <c r="W8" s="8"/>
      <c r="X8" s="8"/>
      <c r="Y8" s="8"/>
      <c r="Z8" s="27"/>
    </row>
    <row r="9" ht="13.65" customHeight="1">
      <c r="A9" s="167"/>
      <c r="B9" t="s" s="176">
        <v>9</v>
      </c>
      <c r="C9" t="s" s="7">
        <v>97</v>
      </c>
      <c r="D9" t="s" s="178">
        <v>98</v>
      </c>
      <c r="E9" s="177"/>
      <c r="F9" s="177">
        <v>0.003</v>
      </c>
      <c r="G9" s="177">
        <v>0.002</v>
      </c>
      <c r="H9" s="179">
        <v>0.24</v>
      </c>
      <c r="I9" s="179"/>
      <c r="J9" s="180"/>
      <c r="K9" s="175"/>
      <c r="L9" s="68"/>
      <c r="M9" s="8"/>
      <c r="N9" s="8"/>
      <c r="O9" s="8"/>
      <c r="P9" s="8"/>
      <c r="Q9" s="8"/>
      <c r="R9" s="8"/>
      <c r="S9" s="8"/>
      <c r="T9" s="8"/>
      <c r="U9" s="8"/>
      <c r="V9" s="8"/>
      <c r="W9" s="8"/>
      <c r="X9" s="8"/>
      <c r="Y9" s="8"/>
      <c r="Z9" s="27"/>
    </row>
    <row r="10" ht="13.65" customHeight="1">
      <c r="A10" s="167"/>
      <c r="B10" t="s" s="176">
        <v>11</v>
      </c>
      <c r="C10" t="s" s="7">
        <v>99</v>
      </c>
      <c r="D10" s="8"/>
      <c r="E10" s="177"/>
      <c r="F10" s="177">
        <v>0.0125</v>
      </c>
      <c r="G10" s="177">
        <v>0.0127</v>
      </c>
      <c r="H10" s="179"/>
      <c r="I10" s="179"/>
      <c r="J10" t="s" s="182">
        <v>100</v>
      </c>
      <c r="K10" s="59"/>
      <c r="L10" s="68"/>
      <c r="M10" s="8"/>
      <c r="N10" s="8"/>
      <c r="O10" s="8"/>
      <c r="P10" s="8"/>
      <c r="Q10" s="8"/>
      <c r="R10" s="8"/>
      <c r="S10" s="8"/>
      <c r="T10" s="8"/>
      <c r="U10" s="8"/>
      <c r="V10" s="8"/>
      <c r="W10" s="8"/>
      <c r="X10" s="8"/>
      <c r="Y10" s="8"/>
      <c r="Z10" s="27"/>
    </row>
    <row r="11" ht="13.65" customHeight="1">
      <c r="A11" s="167"/>
      <c r="B11" t="s" s="176">
        <v>101</v>
      </c>
      <c r="C11" t="s" s="7">
        <v>27</v>
      </c>
      <c r="D11" s="183"/>
      <c r="E11" s="177"/>
      <c r="F11" s="181">
        <v>0</v>
      </c>
      <c r="G11" s="177">
        <v>0.002</v>
      </c>
      <c r="H11" s="179"/>
      <c r="I11" s="184"/>
      <c r="J11" s="185"/>
      <c r="K11" s="59"/>
      <c r="L11" s="68"/>
      <c r="M11" s="8"/>
      <c r="N11" s="8"/>
      <c r="O11" s="8"/>
      <c r="P11" s="8"/>
      <c r="Q11" s="8"/>
      <c r="R11" s="8"/>
      <c r="S11" s="8"/>
      <c r="T11" s="8"/>
      <c r="U11" s="8"/>
      <c r="V11" s="8"/>
      <c r="W11" s="8"/>
      <c r="X11" s="8"/>
      <c r="Y11" s="8"/>
      <c r="Z11" s="27"/>
    </row>
    <row r="12" ht="13.65" customHeight="1">
      <c r="A12" s="167"/>
      <c r="B12" t="s" s="176">
        <v>102</v>
      </c>
      <c r="C12" t="s" s="7">
        <v>61</v>
      </c>
      <c r="D12" s="183"/>
      <c r="E12" s="177"/>
      <c r="F12" s="181">
        <v>0</v>
      </c>
      <c r="G12" s="177">
        <v>0.0019</v>
      </c>
      <c r="H12" s="179"/>
      <c r="I12" s="184"/>
      <c r="J12" s="185"/>
      <c r="K12" s="59"/>
      <c r="L12" s="68"/>
      <c r="M12" s="8"/>
      <c r="N12" s="8"/>
      <c r="O12" s="8"/>
      <c r="P12" s="8"/>
      <c r="Q12" s="8"/>
      <c r="R12" s="8"/>
      <c r="S12" s="8"/>
      <c r="T12" s="8"/>
      <c r="U12" s="8"/>
      <c r="V12" s="8"/>
      <c r="W12" s="8"/>
      <c r="X12" s="8"/>
      <c r="Y12" s="8"/>
      <c r="Z12" s="27"/>
    </row>
    <row r="13" ht="18.5" customHeight="1">
      <c r="A13" s="167"/>
      <c r="B13" t="s" s="186">
        <v>103</v>
      </c>
      <c r="C13" t="s" s="169">
        <v>104</v>
      </c>
      <c r="D13" s="187"/>
      <c r="E13" s="188"/>
      <c r="F13" s="188">
        <v>0.0068</v>
      </c>
      <c r="G13" t="s" s="189">
        <v>47</v>
      </c>
      <c r="H13" s="190"/>
      <c r="I13" s="191"/>
      <c r="J13" s="192"/>
      <c r="K13" s="59"/>
      <c r="L13" s="68"/>
      <c r="M13" s="8"/>
      <c r="N13" s="8"/>
      <c r="O13" s="8"/>
      <c r="P13" s="8"/>
      <c r="Q13" s="8"/>
      <c r="R13" s="8"/>
      <c r="S13" s="8"/>
      <c r="T13" s="8"/>
      <c r="U13" s="8"/>
      <c r="V13" s="8"/>
      <c r="W13" s="8"/>
      <c r="X13" s="8"/>
      <c r="Y13" s="8"/>
      <c r="Z13" s="27"/>
    </row>
    <row r="14" ht="13.65" customHeight="1">
      <c r="A14" s="167"/>
      <c r="B14" s="59"/>
      <c r="C14" s="59"/>
      <c r="D14" s="59"/>
      <c r="E14" s="59"/>
      <c r="F14" s="59"/>
      <c r="G14" s="59"/>
      <c r="H14" s="59"/>
      <c r="I14" s="59"/>
      <c r="J14" s="59"/>
      <c r="K14" s="59"/>
      <c r="L14" s="68"/>
      <c r="M14" s="8"/>
      <c r="N14" s="8"/>
      <c r="O14" s="8"/>
      <c r="P14" s="8"/>
      <c r="Q14" s="8"/>
      <c r="R14" s="8"/>
      <c r="S14" s="8"/>
      <c r="T14" s="8"/>
      <c r="U14" s="8"/>
      <c r="V14" s="8"/>
      <c r="W14" s="8"/>
      <c r="X14" s="8"/>
      <c r="Y14" s="8"/>
      <c r="Z14" s="27"/>
    </row>
    <row r="15" ht="13.65" customHeight="1">
      <c r="A15" s="98"/>
      <c r="B15" s="98"/>
      <c r="C15" s="98"/>
      <c r="D15" s="98"/>
      <c r="E15" s="98"/>
      <c r="F15" s="98"/>
      <c r="G15" s="98"/>
      <c r="H15" s="98"/>
      <c r="I15" s="98"/>
      <c r="J15" s="98"/>
      <c r="K15" s="98"/>
      <c r="L15" s="8"/>
      <c r="M15" s="8"/>
      <c r="N15" s="8"/>
      <c r="O15" s="8"/>
      <c r="P15" s="8"/>
      <c r="Q15" s="8"/>
      <c r="R15" s="8"/>
      <c r="S15" s="8"/>
      <c r="T15" s="8"/>
      <c r="U15" s="8"/>
      <c r="V15" s="8"/>
      <c r="W15" s="8"/>
      <c r="X15" s="8"/>
      <c r="Y15" s="8"/>
      <c r="Z15" s="27"/>
    </row>
    <row r="16" ht="13.65" customHeight="1">
      <c r="A16" s="8"/>
      <c r="B16" s="8"/>
      <c r="C16" s="8"/>
      <c r="D16" s="8"/>
      <c r="E16" s="8"/>
      <c r="F16" s="8"/>
      <c r="G16" s="8"/>
      <c r="H16" s="8"/>
      <c r="I16" s="8"/>
      <c r="J16" s="8"/>
      <c r="K16" s="8"/>
      <c r="L16" s="8"/>
      <c r="M16" s="8"/>
      <c r="N16" s="8"/>
      <c r="O16" s="8"/>
      <c r="P16" s="8"/>
      <c r="Q16" s="8"/>
      <c r="R16" s="8"/>
      <c r="S16" s="8"/>
      <c r="T16" s="8"/>
      <c r="U16" s="8"/>
      <c r="V16" s="8"/>
      <c r="W16" s="8"/>
      <c r="X16" s="8"/>
      <c r="Y16" s="8"/>
      <c r="Z16" s="27"/>
    </row>
    <row r="17" ht="13.65" customHeight="1">
      <c r="A17" s="8"/>
      <c r="B17" s="8"/>
      <c r="C17" s="8"/>
      <c r="D17" s="8"/>
      <c r="E17" s="8"/>
      <c r="F17" s="8"/>
      <c r="G17" s="8"/>
      <c r="H17" s="8"/>
      <c r="I17" s="8"/>
      <c r="J17" s="8"/>
      <c r="K17" s="8"/>
      <c r="L17" s="8"/>
      <c r="M17" s="8"/>
      <c r="N17" s="8"/>
      <c r="O17" s="8"/>
      <c r="P17" s="8"/>
      <c r="Q17" s="8"/>
      <c r="R17" s="8"/>
      <c r="S17" s="8"/>
      <c r="T17" s="8"/>
      <c r="U17" s="8"/>
      <c r="V17" s="8"/>
      <c r="W17" s="8"/>
      <c r="X17" s="8"/>
      <c r="Y17" s="8"/>
      <c r="Z17" s="27"/>
    </row>
    <row r="18" ht="13.65" customHeight="1">
      <c r="A18" s="8"/>
      <c r="B18" s="8"/>
      <c r="C18" s="8"/>
      <c r="D18" s="8"/>
      <c r="E18" s="8"/>
      <c r="F18" s="8"/>
      <c r="G18" s="8"/>
      <c r="H18" s="8"/>
      <c r="I18" s="8"/>
      <c r="J18" s="8"/>
      <c r="K18" s="8"/>
      <c r="L18" s="8"/>
      <c r="M18" s="8"/>
      <c r="N18" s="8"/>
      <c r="O18" s="8"/>
      <c r="P18" s="8"/>
      <c r="Q18" s="8"/>
      <c r="R18" s="8"/>
      <c r="S18" s="8"/>
      <c r="T18" s="8"/>
      <c r="U18" s="8"/>
      <c r="V18" s="8"/>
      <c r="W18" s="8"/>
      <c r="X18" s="8"/>
      <c r="Y18" s="8"/>
      <c r="Z18" s="27"/>
    </row>
    <row r="19" ht="13.65" customHeight="1">
      <c r="A19" s="8"/>
      <c r="B19" s="8"/>
      <c r="C19" s="8"/>
      <c r="D19" s="8"/>
      <c r="E19" s="8"/>
      <c r="F19" s="8"/>
      <c r="G19" s="8"/>
      <c r="H19" s="8"/>
      <c r="I19" s="8"/>
      <c r="J19" s="8"/>
      <c r="K19" s="8"/>
      <c r="L19" s="8"/>
      <c r="M19" s="8"/>
      <c r="N19" s="8"/>
      <c r="O19" s="8"/>
      <c r="P19" s="8"/>
      <c r="Q19" s="8"/>
      <c r="R19" s="8"/>
      <c r="S19" s="8"/>
      <c r="T19" s="8"/>
      <c r="U19" s="8"/>
      <c r="V19" s="8"/>
      <c r="W19" s="8"/>
      <c r="X19" s="8"/>
      <c r="Y19" s="8"/>
      <c r="Z19" s="27"/>
    </row>
    <row r="20" ht="13.65" customHeight="1">
      <c r="A20" s="8"/>
      <c r="B20" s="8"/>
      <c r="C20" s="8"/>
      <c r="D20" s="8"/>
      <c r="E20" s="8"/>
      <c r="F20" s="8"/>
      <c r="G20" s="8"/>
      <c r="H20" s="8"/>
      <c r="I20" s="8"/>
      <c r="J20" s="8"/>
      <c r="K20" s="8"/>
      <c r="L20" s="8"/>
      <c r="M20" s="8"/>
      <c r="N20" s="8"/>
      <c r="O20" s="8"/>
      <c r="P20" s="8"/>
      <c r="Q20" s="8"/>
      <c r="R20" s="8"/>
      <c r="S20" s="8"/>
      <c r="T20" s="8"/>
      <c r="U20" s="8"/>
      <c r="V20" s="8"/>
      <c r="W20" s="8"/>
      <c r="X20" s="8"/>
      <c r="Y20" s="8"/>
      <c r="Z20" s="27"/>
    </row>
    <row r="21" ht="13.65" customHeight="1">
      <c r="A21" s="8"/>
      <c r="B21" s="8"/>
      <c r="C21" s="8"/>
      <c r="D21" s="8"/>
      <c r="E21" s="8"/>
      <c r="F21" s="8"/>
      <c r="G21" s="8"/>
      <c r="H21" s="8"/>
      <c r="I21" s="8"/>
      <c r="J21" s="8"/>
      <c r="K21" s="8"/>
      <c r="L21" s="8"/>
      <c r="M21" s="8"/>
      <c r="N21" s="8"/>
      <c r="O21" s="8"/>
      <c r="P21" s="8"/>
      <c r="Q21" s="8"/>
      <c r="R21" s="8"/>
      <c r="S21" s="8"/>
      <c r="T21" s="8"/>
      <c r="U21" s="8"/>
      <c r="V21" s="8"/>
      <c r="W21" s="8"/>
      <c r="X21" s="8"/>
      <c r="Y21" s="8"/>
      <c r="Z21" s="27"/>
    </row>
    <row r="22" ht="13.65" customHeight="1">
      <c r="A22" s="8"/>
      <c r="B22" s="8"/>
      <c r="C22" s="8"/>
      <c r="D22" s="8"/>
      <c r="E22" s="8"/>
      <c r="F22" s="8"/>
      <c r="G22" s="8"/>
      <c r="H22" s="8"/>
      <c r="I22" s="8"/>
      <c r="J22" s="8"/>
      <c r="K22" s="8"/>
      <c r="L22" s="8"/>
      <c r="M22" s="8"/>
      <c r="N22" s="8"/>
      <c r="O22" s="8"/>
      <c r="P22" s="8"/>
      <c r="Q22" s="8"/>
      <c r="R22" s="8"/>
      <c r="S22" s="8"/>
      <c r="T22" s="8"/>
      <c r="U22" s="8"/>
      <c r="V22" s="8"/>
      <c r="W22" s="8"/>
      <c r="X22" s="8"/>
      <c r="Y22" s="8"/>
      <c r="Z22" s="27"/>
    </row>
    <row r="23" ht="13.65" customHeight="1">
      <c r="A23" s="8"/>
      <c r="B23" s="8"/>
      <c r="C23" s="8"/>
      <c r="D23" s="8"/>
      <c r="E23" s="8"/>
      <c r="F23" s="8"/>
      <c r="G23" s="8"/>
      <c r="H23" s="8"/>
      <c r="I23" s="8"/>
      <c r="J23" s="8"/>
      <c r="K23" s="8"/>
      <c r="L23" s="8"/>
      <c r="M23" s="8"/>
      <c r="N23" s="8"/>
      <c r="O23" s="8"/>
      <c r="P23" s="8"/>
      <c r="Q23" s="8"/>
      <c r="R23" s="8"/>
      <c r="S23" s="8"/>
      <c r="T23" s="8"/>
      <c r="U23" s="8"/>
      <c r="V23" s="8"/>
      <c r="W23" s="8"/>
      <c r="X23" s="8"/>
      <c r="Y23" s="8"/>
      <c r="Z23" s="27"/>
    </row>
    <row r="24" ht="13.65" customHeight="1">
      <c r="A24" s="8"/>
      <c r="B24" s="8"/>
      <c r="C24" s="8"/>
      <c r="D24" s="8"/>
      <c r="E24" s="8"/>
      <c r="F24" s="8"/>
      <c r="G24" s="8"/>
      <c r="H24" s="8"/>
      <c r="I24" s="8"/>
      <c r="J24" s="8"/>
      <c r="K24" s="8"/>
      <c r="L24" s="8"/>
      <c r="M24" s="8"/>
      <c r="N24" s="8"/>
      <c r="O24" s="8"/>
      <c r="P24" s="8"/>
      <c r="Q24" s="8"/>
      <c r="R24" s="8"/>
      <c r="S24" s="8"/>
      <c r="T24" s="8"/>
      <c r="U24" s="8"/>
      <c r="V24" s="8"/>
      <c r="W24" s="8"/>
      <c r="X24" s="8"/>
      <c r="Y24" s="8"/>
      <c r="Z24" s="27"/>
    </row>
    <row r="25" ht="13.65" customHeight="1">
      <c r="A25" s="8"/>
      <c r="B25" s="8"/>
      <c r="C25" s="8"/>
      <c r="D25" s="8"/>
      <c r="E25" s="8"/>
      <c r="F25" s="8"/>
      <c r="G25" s="8"/>
      <c r="H25" s="8"/>
      <c r="I25" s="8"/>
      <c r="J25" s="8"/>
      <c r="K25" s="8"/>
      <c r="L25" s="8"/>
      <c r="M25" s="8"/>
      <c r="N25" s="8"/>
      <c r="O25" s="8"/>
      <c r="P25" s="8"/>
      <c r="Q25" s="8"/>
      <c r="R25" s="8"/>
      <c r="S25" s="8"/>
      <c r="T25" s="8"/>
      <c r="U25" s="8"/>
      <c r="V25" s="8"/>
      <c r="W25" s="8"/>
      <c r="X25" s="8"/>
      <c r="Y25" s="8"/>
      <c r="Z25" s="27"/>
    </row>
    <row r="26" ht="13.65" customHeight="1">
      <c r="A26" s="8"/>
      <c r="B26" s="8"/>
      <c r="C26" s="8"/>
      <c r="D26" s="8"/>
      <c r="E26" s="8"/>
      <c r="F26" s="8"/>
      <c r="G26" s="8"/>
      <c r="H26" s="8"/>
      <c r="I26" s="8"/>
      <c r="J26" s="8"/>
      <c r="K26" s="8"/>
      <c r="L26" s="8"/>
      <c r="M26" s="8"/>
      <c r="N26" s="8"/>
      <c r="O26" s="8"/>
      <c r="P26" s="8"/>
      <c r="Q26" s="8"/>
      <c r="R26" s="8"/>
      <c r="S26" s="8"/>
      <c r="T26" s="8"/>
      <c r="U26" s="8"/>
      <c r="V26" s="8"/>
      <c r="W26" s="8"/>
      <c r="X26" s="8"/>
      <c r="Y26" s="8"/>
      <c r="Z26" s="27"/>
    </row>
    <row r="27" ht="13.65" customHeight="1">
      <c r="A27" s="8"/>
      <c r="B27" s="8"/>
      <c r="C27" s="8"/>
      <c r="D27" s="8"/>
      <c r="E27" s="8"/>
      <c r="F27" s="8"/>
      <c r="G27" s="8"/>
      <c r="H27" s="8"/>
      <c r="I27" s="8"/>
      <c r="J27" s="8"/>
      <c r="K27" s="8"/>
      <c r="L27" s="8"/>
      <c r="M27" s="8"/>
      <c r="N27" s="8"/>
      <c r="O27" s="8"/>
      <c r="P27" s="8"/>
      <c r="Q27" s="8"/>
      <c r="R27" s="8"/>
      <c r="S27" s="8"/>
      <c r="T27" s="8"/>
      <c r="U27" s="8"/>
      <c r="V27" s="8"/>
      <c r="W27" s="8"/>
      <c r="X27" s="8"/>
      <c r="Y27" s="8"/>
      <c r="Z27" s="27"/>
    </row>
    <row r="28" ht="13.65" customHeight="1">
      <c r="A28" s="8"/>
      <c r="B28" s="8"/>
      <c r="C28" s="8"/>
      <c r="D28" s="8"/>
      <c r="E28" s="8"/>
      <c r="F28" s="8"/>
      <c r="G28" s="8"/>
      <c r="H28" s="8"/>
      <c r="I28" s="8"/>
      <c r="J28" s="8"/>
      <c r="K28" s="8"/>
      <c r="L28" s="8"/>
      <c r="M28" s="8"/>
      <c r="N28" s="8"/>
      <c r="O28" s="8"/>
      <c r="P28" s="8"/>
      <c r="Q28" s="8"/>
      <c r="R28" s="8"/>
      <c r="S28" s="8"/>
      <c r="T28" s="8"/>
      <c r="U28" s="8"/>
      <c r="V28" s="8"/>
      <c r="W28" s="8"/>
      <c r="X28" s="8"/>
      <c r="Y28" s="8"/>
      <c r="Z28" s="27"/>
    </row>
    <row r="29" ht="13.65" customHeight="1">
      <c r="A29" s="8"/>
      <c r="B29" s="8"/>
      <c r="C29" s="8"/>
      <c r="D29" s="8"/>
      <c r="E29" s="8"/>
      <c r="F29" s="8"/>
      <c r="G29" s="8"/>
      <c r="H29" s="8"/>
      <c r="I29" s="8"/>
      <c r="J29" s="8"/>
      <c r="K29" s="8"/>
      <c r="L29" s="8"/>
      <c r="M29" s="8"/>
      <c r="N29" s="8"/>
      <c r="O29" s="8"/>
      <c r="P29" s="8"/>
      <c r="Q29" s="8"/>
      <c r="R29" s="8"/>
      <c r="S29" s="8"/>
      <c r="T29" s="8"/>
      <c r="U29" s="8"/>
      <c r="V29" s="8"/>
      <c r="W29" s="8"/>
      <c r="X29" s="8"/>
      <c r="Y29" s="8"/>
      <c r="Z29" s="27"/>
    </row>
    <row r="30" ht="13.65" customHeight="1">
      <c r="A30" s="8"/>
      <c r="B30" s="8"/>
      <c r="C30" s="8"/>
      <c r="D30" s="8"/>
      <c r="E30" s="8"/>
      <c r="F30" s="8"/>
      <c r="G30" s="8"/>
      <c r="H30" s="8"/>
      <c r="I30" s="8"/>
      <c r="J30" s="8"/>
      <c r="K30" s="8"/>
      <c r="L30" s="8"/>
      <c r="M30" s="8"/>
      <c r="N30" s="8"/>
      <c r="O30" s="8"/>
      <c r="P30" s="8"/>
      <c r="Q30" s="8"/>
      <c r="R30" s="8"/>
      <c r="S30" s="8"/>
      <c r="T30" s="8"/>
      <c r="U30" s="8"/>
      <c r="V30" s="8"/>
      <c r="W30" s="8"/>
      <c r="X30" s="8"/>
      <c r="Y30" s="8"/>
      <c r="Z30" s="27"/>
    </row>
    <row r="31" ht="13.65" customHeight="1">
      <c r="A31" s="8"/>
      <c r="B31" s="8"/>
      <c r="C31" s="8"/>
      <c r="D31" s="8"/>
      <c r="E31" s="8"/>
      <c r="F31" s="8"/>
      <c r="G31" s="8"/>
      <c r="H31" s="8"/>
      <c r="I31" s="8"/>
      <c r="J31" s="8"/>
      <c r="K31" s="8"/>
      <c r="L31" s="8"/>
      <c r="M31" s="8"/>
      <c r="N31" s="8"/>
      <c r="O31" s="8"/>
      <c r="P31" s="8"/>
      <c r="Q31" s="8"/>
      <c r="R31" s="8"/>
      <c r="S31" s="8"/>
      <c r="T31" s="8"/>
      <c r="U31" s="8"/>
      <c r="V31" s="8"/>
      <c r="W31" s="8"/>
      <c r="X31" s="8"/>
      <c r="Y31" s="8"/>
      <c r="Z31" s="27"/>
    </row>
    <row r="32" ht="13.65" customHeight="1">
      <c r="A32" s="8"/>
      <c r="B32" s="8"/>
      <c r="C32" s="8"/>
      <c r="D32" s="8"/>
      <c r="E32" s="8"/>
      <c r="F32" s="8"/>
      <c r="G32" s="8"/>
      <c r="H32" s="8"/>
      <c r="I32" s="8"/>
      <c r="J32" s="8"/>
      <c r="K32" s="8"/>
      <c r="L32" s="8"/>
      <c r="M32" s="8"/>
      <c r="N32" s="8"/>
      <c r="O32" s="8"/>
      <c r="P32" s="8"/>
      <c r="Q32" s="8"/>
      <c r="R32" s="8"/>
      <c r="S32" s="8"/>
      <c r="T32" s="8"/>
      <c r="U32" s="8"/>
      <c r="V32" s="8"/>
      <c r="W32" s="8"/>
      <c r="X32" s="8"/>
      <c r="Y32" s="8"/>
      <c r="Z32" s="27"/>
    </row>
    <row r="33" ht="13.65" customHeight="1">
      <c r="A33" s="8"/>
      <c r="B33" s="8"/>
      <c r="C33" s="8"/>
      <c r="D33" s="8"/>
      <c r="E33" s="8"/>
      <c r="F33" s="8"/>
      <c r="G33" s="8"/>
      <c r="H33" s="8"/>
      <c r="I33" s="8"/>
      <c r="J33" s="8"/>
      <c r="K33" s="8"/>
      <c r="L33" s="8"/>
      <c r="M33" s="8"/>
      <c r="N33" s="8"/>
      <c r="O33" s="8"/>
      <c r="P33" s="8"/>
      <c r="Q33" s="8"/>
      <c r="R33" s="8"/>
      <c r="S33" s="8"/>
      <c r="T33" s="8"/>
      <c r="U33" s="8"/>
      <c r="V33" s="8"/>
      <c r="W33" s="8"/>
      <c r="X33" s="8"/>
      <c r="Y33" s="8"/>
      <c r="Z33" s="27"/>
    </row>
    <row r="34" ht="13.65" customHeight="1">
      <c r="A34" s="8"/>
      <c r="B34" s="8"/>
      <c r="C34" s="8"/>
      <c r="D34" s="8"/>
      <c r="E34" s="8"/>
      <c r="F34" s="8"/>
      <c r="G34" s="8"/>
      <c r="H34" s="8"/>
      <c r="I34" s="8"/>
      <c r="J34" s="8"/>
      <c r="K34" s="8"/>
      <c r="L34" s="8"/>
      <c r="M34" s="8"/>
      <c r="N34" s="8"/>
      <c r="O34" s="8"/>
      <c r="P34" s="8"/>
      <c r="Q34" s="8"/>
      <c r="R34" s="8"/>
      <c r="S34" s="8"/>
      <c r="T34" s="8"/>
      <c r="U34" s="8"/>
      <c r="V34" s="8"/>
      <c r="W34" s="8"/>
      <c r="X34" s="8"/>
      <c r="Y34" s="8"/>
      <c r="Z34" s="27"/>
    </row>
    <row r="35" ht="13.65" customHeight="1">
      <c r="A35" s="8"/>
      <c r="B35" s="8"/>
      <c r="C35" s="8"/>
      <c r="D35" s="8"/>
      <c r="E35" s="8"/>
      <c r="F35" s="8"/>
      <c r="G35" s="8"/>
      <c r="H35" s="8"/>
      <c r="I35" s="8"/>
      <c r="J35" s="8"/>
      <c r="K35" s="8"/>
      <c r="L35" s="8"/>
      <c r="M35" s="8"/>
      <c r="N35" s="8"/>
      <c r="O35" s="8"/>
      <c r="P35" s="8"/>
      <c r="Q35" s="8"/>
      <c r="R35" s="8"/>
      <c r="S35" s="8"/>
      <c r="T35" s="8"/>
      <c r="U35" s="8"/>
      <c r="V35" s="8"/>
      <c r="W35" s="8"/>
      <c r="X35" s="8"/>
      <c r="Y35" s="8"/>
      <c r="Z35" s="27"/>
    </row>
    <row r="36" ht="13.65" customHeight="1">
      <c r="A36" s="8"/>
      <c r="B36" s="8"/>
      <c r="C36" s="8"/>
      <c r="D36" s="8"/>
      <c r="E36" s="8"/>
      <c r="F36" s="8"/>
      <c r="G36" s="8"/>
      <c r="H36" s="8"/>
      <c r="I36" s="8"/>
      <c r="J36" s="8"/>
      <c r="K36" s="8"/>
      <c r="L36" s="8"/>
      <c r="M36" s="8"/>
      <c r="N36" s="8"/>
      <c r="O36" s="8"/>
      <c r="P36" s="8"/>
      <c r="Q36" s="8"/>
      <c r="R36" s="8"/>
      <c r="S36" s="8"/>
      <c r="T36" s="8"/>
      <c r="U36" s="8"/>
      <c r="V36" s="8"/>
      <c r="W36" s="8"/>
      <c r="X36" s="8"/>
      <c r="Y36" s="8"/>
      <c r="Z36" s="27"/>
    </row>
    <row r="37" ht="13.65" customHeight="1">
      <c r="A37" s="8"/>
      <c r="B37" s="8"/>
      <c r="C37" s="8"/>
      <c r="D37" s="8"/>
      <c r="E37" s="8"/>
      <c r="F37" s="8"/>
      <c r="G37" s="8"/>
      <c r="H37" s="8"/>
      <c r="I37" s="8"/>
      <c r="J37" s="8"/>
      <c r="K37" s="8"/>
      <c r="L37" s="8"/>
      <c r="M37" s="8"/>
      <c r="N37" s="8"/>
      <c r="O37" s="8"/>
      <c r="P37" s="8"/>
      <c r="Q37" s="8"/>
      <c r="R37" s="8"/>
      <c r="S37" s="8"/>
      <c r="T37" s="8"/>
      <c r="U37" s="8"/>
      <c r="V37" s="8"/>
      <c r="W37" s="8"/>
      <c r="X37" s="8"/>
      <c r="Y37" s="8"/>
      <c r="Z37" s="27"/>
    </row>
    <row r="38" ht="13.65" customHeight="1">
      <c r="A38" s="8"/>
      <c r="B38" s="8"/>
      <c r="C38" s="8"/>
      <c r="D38" s="8"/>
      <c r="E38" s="8"/>
      <c r="F38" s="8"/>
      <c r="G38" s="8"/>
      <c r="H38" s="8"/>
      <c r="I38" s="8"/>
      <c r="J38" s="8"/>
      <c r="K38" s="8"/>
      <c r="L38" s="8"/>
      <c r="M38" s="8"/>
      <c r="N38" s="8"/>
      <c r="O38" s="8"/>
      <c r="P38" s="8"/>
      <c r="Q38" s="8"/>
      <c r="R38" s="8"/>
      <c r="S38" s="8"/>
      <c r="T38" s="8"/>
      <c r="U38" s="8"/>
      <c r="V38" s="8"/>
      <c r="W38" s="8"/>
      <c r="X38" s="8"/>
      <c r="Y38" s="8"/>
      <c r="Z38" s="27"/>
    </row>
    <row r="39" ht="13.65" customHeight="1">
      <c r="A39" s="8"/>
      <c r="B39" s="8"/>
      <c r="C39" s="8"/>
      <c r="D39" s="8"/>
      <c r="E39" s="8"/>
      <c r="F39" s="8"/>
      <c r="G39" s="8"/>
      <c r="H39" s="8"/>
      <c r="I39" s="8"/>
      <c r="J39" s="8"/>
      <c r="K39" s="8"/>
      <c r="L39" s="8"/>
      <c r="M39" s="8"/>
      <c r="N39" s="8"/>
      <c r="O39" s="8"/>
      <c r="P39" s="8"/>
      <c r="Q39" s="8"/>
      <c r="R39" s="8"/>
      <c r="S39" s="8"/>
      <c r="T39" s="8"/>
      <c r="U39" s="8"/>
      <c r="V39" s="8"/>
      <c r="W39" s="8"/>
      <c r="X39" s="8"/>
      <c r="Y39" s="8"/>
      <c r="Z39" s="27"/>
    </row>
    <row r="40" ht="13.65" customHeight="1">
      <c r="A40" s="8"/>
      <c r="B40" s="8"/>
      <c r="C40" s="8"/>
      <c r="D40" s="8"/>
      <c r="E40" s="8"/>
      <c r="F40" s="8"/>
      <c r="G40" s="8"/>
      <c r="H40" s="8"/>
      <c r="I40" s="8"/>
      <c r="J40" s="8"/>
      <c r="K40" s="8"/>
      <c r="L40" s="8"/>
      <c r="M40" s="8"/>
      <c r="N40" s="8"/>
      <c r="O40" s="8"/>
      <c r="P40" s="8"/>
      <c r="Q40" s="8"/>
      <c r="R40" s="8"/>
      <c r="S40" s="8"/>
      <c r="T40" s="8"/>
      <c r="U40" s="8"/>
      <c r="V40" s="8"/>
      <c r="W40" s="8"/>
      <c r="X40" s="8"/>
      <c r="Y40" s="8"/>
      <c r="Z40" s="27"/>
    </row>
    <row r="41" ht="13.65" customHeight="1">
      <c r="A41" s="8"/>
      <c r="B41" s="8"/>
      <c r="C41" s="8"/>
      <c r="D41" s="8"/>
      <c r="E41" s="8"/>
      <c r="F41" s="8"/>
      <c r="G41" s="8"/>
      <c r="H41" s="8"/>
      <c r="I41" s="8"/>
      <c r="J41" s="8"/>
      <c r="K41" s="8"/>
      <c r="L41" s="8"/>
      <c r="M41" s="8"/>
      <c r="N41" s="8"/>
      <c r="O41" s="8"/>
      <c r="P41" s="8"/>
      <c r="Q41" s="8"/>
      <c r="R41" s="8"/>
      <c r="S41" s="8"/>
      <c r="T41" s="8"/>
      <c r="U41" s="8"/>
      <c r="V41" s="8"/>
      <c r="W41" s="8"/>
      <c r="X41" s="8"/>
      <c r="Y41" s="8"/>
      <c r="Z41" s="27"/>
    </row>
    <row r="42" ht="13.65" customHeight="1">
      <c r="A42" s="8"/>
      <c r="B42" s="8"/>
      <c r="C42" s="8"/>
      <c r="D42" s="8"/>
      <c r="E42" s="8"/>
      <c r="F42" s="8"/>
      <c r="G42" s="8"/>
      <c r="H42" s="8"/>
      <c r="I42" s="8"/>
      <c r="J42" s="8"/>
      <c r="K42" s="8"/>
      <c r="L42" s="8"/>
      <c r="M42" s="8"/>
      <c r="N42" s="8"/>
      <c r="O42" s="8"/>
      <c r="P42" s="8"/>
      <c r="Q42" s="8"/>
      <c r="R42" s="8"/>
      <c r="S42" s="8"/>
      <c r="T42" s="8"/>
      <c r="U42" s="8"/>
      <c r="V42" s="8"/>
      <c r="W42" s="8"/>
      <c r="X42" s="8"/>
      <c r="Y42" s="8"/>
      <c r="Z42" s="27"/>
    </row>
    <row r="43" ht="13.65" customHeight="1">
      <c r="A43" s="8"/>
      <c r="B43" s="8"/>
      <c r="C43" s="8"/>
      <c r="D43" s="8"/>
      <c r="E43" s="8"/>
      <c r="F43" s="8"/>
      <c r="G43" s="8"/>
      <c r="H43" s="8"/>
      <c r="I43" s="8"/>
      <c r="J43" s="8"/>
      <c r="K43" s="8"/>
      <c r="L43" s="8"/>
      <c r="M43" s="8"/>
      <c r="N43" s="8"/>
      <c r="O43" s="8"/>
      <c r="P43" s="8"/>
      <c r="Q43" s="8"/>
      <c r="R43" s="8"/>
      <c r="S43" s="8"/>
      <c r="T43" s="8"/>
      <c r="U43" s="8"/>
      <c r="V43" s="8"/>
      <c r="W43" s="8"/>
      <c r="X43" s="8"/>
      <c r="Y43" s="8"/>
      <c r="Z43" s="27"/>
    </row>
    <row r="44" ht="13.65" customHeight="1">
      <c r="A44" s="8"/>
      <c r="B44" s="8"/>
      <c r="C44" s="8"/>
      <c r="D44" s="8"/>
      <c r="E44" s="8"/>
      <c r="F44" s="8"/>
      <c r="G44" s="8"/>
      <c r="H44" s="8"/>
      <c r="I44" s="8"/>
      <c r="J44" s="8"/>
      <c r="K44" s="8"/>
      <c r="L44" s="8"/>
      <c r="M44" s="8"/>
      <c r="N44" s="8"/>
      <c r="O44" s="8"/>
      <c r="P44" s="8"/>
      <c r="Q44" s="8"/>
      <c r="R44" s="8"/>
      <c r="S44" s="8"/>
      <c r="T44" s="8"/>
      <c r="U44" s="8"/>
      <c r="V44" s="8"/>
      <c r="W44" s="8"/>
      <c r="X44" s="8"/>
      <c r="Y44" s="8"/>
      <c r="Z44" s="27"/>
    </row>
    <row r="45" ht="13.65" customHeight="1">
      <c r="A45" s="8"/>
      <c r="B45" s="8"/>
      <c r="C45" s="8"/>
      <c r="D45" s="8"/>
      <c r="E45" s="8"/>
      <c r="F45" s="8"/>
      <c r="G45" s="8"/>
      <c r="H45" s="8"/>
      <c r="I45" s="8"/>
      <c r="J45" s="8"/>
      <c r="K45" s="8"/>
      <c r="L45" s="8"/>
      <c r="M45" s="8"/>
      <c r="N45" s="8"/>
      <c r="O45" s="8"/>
      <c r="P45" s="8"/>
      <c r="Q45" s="8"/>
      <c r="R45" s="8"/>
      <c r="S45" s="8"/>
      <c r="T45" s="8"/>
      <c r="U45" s="8"/>
      <c r="V45" s="8"/>
      <c r="W45" s="8"/>
      <c r="X45" s="8"/>
      <c r="Y45" s="8"/>
      <c r="Z45" s="27"/>
    </row>
    <row r="46" ht="13.65" customHeight="1">
      <c r="A46" s="8"/>
      <c r="B46" s="8"/>
      <c r="C46" s="8"/>
      <c r="D46" s="8"/>
      <c r="E46" s="8"/>
      <c r="F46" s="8"/>
      <c r="G46" s="8"/>
      <c r="H46" s="8"/>
      <c r="I46" s="8"/>
      <c r="J46" s="8"/>
      <c r="K46" s="8"/>
      <c r="L46" s="8"/>
      <c r="M46" s="8"/>
      <c r="N46" s="8"/>
      <c r="O46" s="8"/>
      <c r="P46" s="8"/>
      <c r="Q46" s="8"/>
      <c r="R46" s="8"/>
      <c r="S46" s="8"/>
      <c r="T46" s="8"/>
      <c r="U46" s="8"/>
      <c r="V46" s="8"/>
      <c r="W46" s="8"/>
      <c r="X46" s="8"/>
      <c r="Y46" s="8"/>
      <c r="Z46" s="27"/>
    </row>
    <row r="47" ht="13.65" customHeight="1">
      <c r="A47" s="8"/>
      <c r="B47" s="8"/>
      <c r="C47" s="8"/>
      <c r="D47" s="8"/>
      <c r="E47" s="8"/>
      <c r="F47" s="8"/>
      <c r="G47" s="8"/>
      <c r="H47" s="8"/>
      <c r="I47" s="8"/>
      <c r="J47" s="8"/>
      <c r="K47" s="8"/>
      <c r="L47" s="8"/>
      <c r="M47" s="8"/>
      <c r="N47" s="8"/>
      <c r="O47" s="8"/>
      <c r="P47" s="8"/>
      <c r="Q47" s="8"/>
      <c r="R47" s="8"/>
      <c r="S47" s="8"/>
      <c r="T47" s="8"/>
      <c r="U47" s="8"/>
      <c r="V47" s="8"/>
      <c r="W47" s="8"/>
      <c r="X47" s="8"/>
      <c r="Y47" s="8"/>
      <c r="Z47" s="27"/>
    </row>
    <row r="48" ht="13.65" customHeight="1">
      <c r="A48" s="8"/>
      <c r="B48" s="8"/>
      <c r="C48" s="8"/>
      <c r="D48" s="8"/>
      <c r="E48" s="8"/>
      <c r="F48" s="8"/>
      <c r="G48" s="8"/>
      <c r="H48" s="8"/>
      <c r="I48" s="8"/>
      <c r="J48" s="8"/>
      <c r="K48" s="8"/>
      <c r="L48" s="8"/>
      <c r="M48" s="8"/>
      <c r="N48" s="8"/>
      <c r="O48" s="8"/>
      <c r="P48" s="8"/>
      <c r="Q48" s="8"/>
      <c r="R48" s="8"/>
      <c r="S48" s="8"/>
      <c r="T48" s="8"/>
      <c r="U48" s="8"/>
      <c r="V48" s="8"/>
      <c r="W48" s="8"/>
      <c r="X48" s="8"/>
      <c r="Y48" s="8"/>
      <c r="Z48" s="27"/>
    </row>
    <row r="49" ht="13.65" customHeight="1">
      <c r="A49" s="8"/>
      <c r="B49" s="8"/>
      <c r="C49" s="8"/>
      <c r="D49" s="8"/>
      <c r="E49" s="8"/>
      <c r="F49" s="8"/>
      <c r="G49" s="8"/>
      <c r="H49" s="8"/>
      <c r="I49" s="8"/>
      <c r="J49" s="8"/>
      <c r="K49" s="8"/>
      <c r="L49" s="8"/>
      <c r="M49" s="8"/>
      <c r="N49" s="8"/>
      <c r="O49" s="8"/>
      <c r="P49" s="8"/>
      <c r="Q49" s="8"/>
      <c r="R49" s="8"/>
      <c r="S49" s="8"/>
      <c r="T49" s="8"/>
      <c r="U49" s="8"/>
      <c r="V49" s="8"/>
      <c r="W49" s="8"/>
      <c r="X49" s="8"/>
      <c r="Y49" s="8"/>
      <c r="Z49" s="27"/>
    </row>
    <row r="50" ht="13.65" customHeight="1">
      <c r="A50" s="8"/>
      <c r="B50" s="8"/>
      <c r="C50" s="8"/>
      <c r="D50" s="8"/>
      <c r="E50" s="8"/>
      <c r="F50" s="8"/>
      <c r="G50" s="8"/>
      <c r="H50" s="8"/>
      <c r="I50" s="8"/>
      <c r="J50" s="8"/>
      <c r="K50" s="8"/>
      <c r="L50" s="8"/>
      <c r="M50" s="8"/>
      <c r="N50" s="8"/>
      <c r="O50" s="8"/>
      <c r="P50" s="8"/>
      <c r="Q50" s="8"/>
      <c r="R50" s="8"/>
      <c r="S50" s="8"/>
      <c r="T50" s="8"/>
      <c r="U50" s="8"/>
      <c r="V50" s="8"/>
      <c r="W50" s="8"/>
      <c r="X50" s="8"/>
      <c r="Y50" s="8"/>
      <c r="Z50" s="27"/>
    </row>
    <row r="51" ht="13.65" customHeight="1">
      <c r="A51" s="8"/>
      <c r="B51" s="8"/>
      <c r="C51" s="8"/>
      <c r="D51" s="8"/>
      <c r="E51" s="8"/>
      <c r="F51" s="8"/>
      <c r="G51" s="8"/>
      <c r="H51" s="8"/>
      <c r="I51" s="8"/>
      <c r="J51" s="8"/>
      <c r="K51" s="8"/>
      <c r="L51" s="8"/>
      <c r="M51" s="8"/>
      <c r="N51" s="8"/>
      <c r="O51" s="8"/>
      <c r="P51" s="8"/>
      <c r="Q51" s="8"/>
      <c r="R51" s="8"/>
      <c r="S51" s="8"/>
      <c r="T51" s="8"/>
      <c r="U51" s="8"/>
      <c r="V51" s="8"/>
      <c r="W51" s="8"/>
      <c r="X51" s="8"/>
      <c r="Y51" s="8"/>
      <c r="Z51" s="27"/>
    </row>
    <row r="52" ht="13.65" customHeight="1">
      <c r="A52" s="8"/>
      <c r="B52" s="8"/>
      <c r="C52" s="8"/>
      <c r="D52" s="8"/>
      <c r="E52" s="8"/>
      <c r="F52" s="8"/>
      <c r="G52" s="8"/>
      <c r="H52" s="8"/>
      <c r="I52" s="8"/>
      <c r="J52" s="8"/>
      <c r="K52" s="8"/>
      <c r="L52" s="8"/>
      <c r="M52" s="8"/>
      <c r="N52" s="8"/>
      <c r="O52" s="8"/>
      <c r="P52" s="8"/>
      <c r="Q52" s="8"/>
      <c r="R52" s="8"/>
      <c r="S52" s="8"/>
      <c r="T52" s="8"/>
      <c r="U52" s="8"/>
      <c r="V52" s="8"/>
      <c r="W52" s="8"/>
      <c r="X52" s="8"/>
      <c r="Y52" s="8"/>
      <c r="Z52" s="27"/>
    </row>
    <row r="53" ht="13.65" customHeight="1">
      <c r="A53" s="8"/>
      <c r="B53" s="8"/>
      <c r="C53" s="8"/>
      <c r="D53" s="8"/>
      <c r="E53" s="8"/>
      <c r="F53" s="8"/>
      <c r="G53" s="8"/>
      <c r="H53" s="8"/>
      <c r="I53" s="8"/>
      <c r="J53" s="8"/>
      <c r="K53" s="8"/>
      <c r="L53" s="8"/>
      <c r="M53" s="8"/>
      <c r="N53" s="8"/>
      <c r="O53" s="8"/>
      <c r="P53" s="8"/>
      <c r="Q53" s="8"/>
      <c r="R53" s="8"/>
      <c r="S53" s="8"/>
      <c r="T53" s="8"/>
      <c r="U53" s="8"/>
      <c r="V53" s="8"/>
      <c r="W53" s="8"/>
      <c r="X53" s="8"/>
      <c r="Y53" s="8"/>
      <c r="Z53" s="27"/>
    </row>
    <row r="54" ht="13.65" customHeight="1">
      <c r="A54" s="8"/>
      <c r="B54" s="8"/>
      <c r="C54" s="8"/>
      <c r="D54" s="8"/>
      <c r="E54" s="8"/>
      <c r="F54" s="8"/>
      <c r="G54" s="8"/>
      <c r="H54" s="8"/>
      <c r="I54" s="8"/>
      <c r="J54" s="8"/>
      <c r="K54" s="8"/>
      <c r="L54" s="8"/>
      <c r="M54" s="8"/>
      <c r="N54" s="8"/>
      <c r="O54" s="8"/>
      <c r="P54" s="8"/>
      <c r="Q54" s="8"/>
      <c r="R54" s="8"/>
      <c r="S54" s="8"/>
      <c r="T54" s="8"/>
      <c r="U54" s="8"/>
      <c r="V54" s="8"/>
      <c r="W54" s="8"/>
      <c r="X54" s="8"/>
      <c r="Y54" s="8"/>
      <c r="Z54" s="27"/>
    </row>
    <row r="55" ht="13.65" customHeight="1">
      <c r="A55" s="8"/>
      <c r="B55" s="8"/>
      <c r="C55" s="8"/>
      <c r="D55" s="8"/>
      <c r="E55" s="8"/>
      <c r="F55" s="8"/>
      <c r="G55" s="8"/>
      <c r="H55" s="8"/>
      <c r="I55" s="8"/>
      <c r="J55" s="8"/>
      <c r="K55" s="8"/>
      <c r="L55" s="8"/>
      <c r="M55" s="8"/>
      <c r="N55" s="8"/>
      <c r="O55" s="8"/>
      <c r="P55" s="8"/>
      <c r="Q55" s="8"/>
      <c r="R55" s="8"/>
      <c r="S55" s="8"/>
      <c r="T55" s="8"/>
      <c r="U55" s="8"/>
      <c r="V55" s="8"/>
      <c r="W55" s="8"/>
      <c r="X55" s="8"/>
      <c r="Y55" s="8"/>
      <c r="Z55" s="27"/>
    </row>
    <row r="56" ht="13.65" customHeight="1">
      <c r="A56" s="8"/>
      <c r="B56" s="8"/>
      <c r="C56" s="8"/>
      <c r="D56" s="8"/>
      <c r="E56" s="8"/>
      <c r="F56" s="8"/>
      <c r="G56" s="8"/>
      <c r="H56" s="8"/>
      <c r="I56" s="8"/>
      <c r="J56" s="8"/>
      <c r="K56" s="8"/>
      <c r="L56" s="8"/>
      <c r="M56" s="8"/>
      <c r="N56" s="8"/>
      <c r="O56" s="8"/>
      <c r="P56" s="8"/>
      <c r="Q56" s="8"/>
      <c r="R56" s="8"/>
      <c r="S56" s="8"/>
      <c r="T56" s="8"/>
      <c r="U56" s="8"/>
      <c r="V56" s="8"/>
      <c r="W56" s="8"/>
      <c r="X56" s="8"/>
      <c r="Y56" s="8"/>
      <c r="Z56" s="27"/>
    </row>
    <row r="57" ht="13.65" customHeight="1">
      <c r="A57" s="8"/>
      <c r="B57" s="8"/>
      <c r="C57" s="8"/>
      <c r="D57" s="8"/>
      <c r="E57" s="8"/>
      <c r="F57" s="8"/>
      <c r="G57" s="8"/>
      <c r="H57" s="8"/>
      <c r="I57" s="8"/>
      <c r="J57" s="8"/>
      <c r="K57" s="8"/>
      <c r="L57" s="8"/>
      <c r="M57" s="8"/>
      <c r="N57" s="8"/>
      <c r="O57" s="8"/>
      <c r="P57" s="8"/>
      <c r="Q57" s="8"/>
      <c r="R57" s="8"/>
      <c r="S57" s="8"/>
      <c r="T57" s="8"/>
      <c r="U57" s="8"/>
      <c r="V57" s="8"/>
      <c r="W57" s="8"/>
      <c r="X57" s="8"/>
      <c r="Y57" s="8"/>
      <c r="Z57" s="27"/>
    </row>
    <row r="58" ht="13.65" customHeight="1">
      <c r="A58" s="8"/>
      <c r="B58" s="8"/>
      <c r="C58" s="8"/>
      <c r="D58" s="8"/>
      <c r="E58" s="8"/>
      <c r="F58" s="8"/>
      <c r="G58" s="8"/>
      <c r="H58" s="8"/>
      <c r="I58" s="8"/>
      <c r="J58" s="8"/>
      <c r="K58" s="8"/>
      <c r="L58" s="8"/>
      <c r="M58" s="8"/>
      <c r="N58" s="8"/>
      <c r="O58" s="8"/>
      <c r="P58" s="8"/>
      <c r="Q58" s="8"/>
      <c r="R58" s="8"/>
      <c r="S58" s="8"/>
      <c r="T58" s="8"/>
      <c r="U58" s="8"/>
      <c r="V58" s="8"/>
      <c r="W58" s="8"/>
      <c r="X58" s="8"/>
      <c r="Y58" s="8"/>
      <c r="Z58" s="27"/>
    </row>
    <row r="59" ht="13.65" customHeight="1">
      <c r="A59" s="8"/>
      <c r="B59" s="8"/>
      <c r="C59" s="8"/>
      <c r="D59" s="8"/>
      <c r="E59" s="8"/>
      <c r="F59" s="8"/>
      <c r="G59" s="8"/>
      <c r="H59" s="8"/>
      <c r="I59" s="8"/>
      <c r="J59" s="8"/>
      <c r="K59" s="8"/>
      <c r="L59" s="8"/>
      <c r="M59" s="8"/>
      <c r="N59" s="8"/>
      <c r="O59" s="8"/>
      <c r="P59" s="8"/>
      <c r="Q59" s="8"/>
      <c r="R59" s="8"/>
      <c r="S59" s="8"/>
      <c r="T59" s="8"/>
      <c r="U59" s="8"/>
      <c r="V59" s="8"/>
      <c r="W59" s="8"/>
      <c r="X59" s="8"/>
      <c r="Y59" s="8"/>
      <c r="Z59" s="27"/>
    </row>
    <row r="60" ht="13.65" customHeight="1">
      <c r="A60" s="8"/>
      <c r="B60" s="8"/>
      <c r="C60" s="8"/>
      <c r="D60" s="8"/>
      <c r="E60" s="8"/>
      <c r="F60" s="8"/>
      <c r="G60" s="8"/>
      <c r="H60" s="8"/>
      <c r="I60" s="8"/>
      <c r="J60" s="8"/>
      <c r="K60" s="8"/>
      <c r="L60" s="8"/>
      <c r="M60" s="8"/>
      <c r="N60" s="8"/>
      <c r="O60" s="8"/>
      <c r="P60" s="8"/>
      <c r="Q60" s="8"/>
      <c r="R60" s="8"/>
      <c r="S60" s="8"/>
      <c r="T60" s="8"/>
      <c r="U60" s="8"/>
      <c r="V60" s="8"/>
      <c r="W60" s="8"/>
      <c r="X60" s="8"/>
      <c r="Y60" s="8"/>
      <c r="Z60" s="27"/>
    </row>
    <row r="61" ht="13.65" customHeight="1">
      <c r="A61" s="8"/>
      <c r="B61" s="8"/>
      <c r="C61" s="8"/>
      <c r="D61" s="8"/>
      <c r="E61" s="8"/>
      <c r="F61" s="8"/>
      <c r="G61" s="8"/>
      <c r="H61" s="8"/>
      <c r="I61" s="8"/>
      <c r="J61" s="8"/>
      <c r="K61" s="8"/>
      <c r="L61" s="8"/>
      <c r="M61" s="8"/>
      <c r="N61" s="8"/>
      <c r="O61" s="8"/>
      <c r="P61" s="8"/>
      <c r="Q61" s="8"/>
      <c r="R61" s="8"/>
      <c r="S61" s="8"/>
      <c r="T61" s="8"/>
      <c r="U61" s="8"/>
      <c r="V61" s="8"/>
      <c r="W61" s="8"/>
      <c r="X61" s="8"/>
      <c r="Y61" s="8"/>
      <c r="Z61" s="27"/>
    </row>
    <row r="62" ht="13.65" customHeight="1">
      <c r="A62" s="8"/>
      <c r="B62" s="8"/>
      <c r="C62" s="8"/>
      <c r="D62" s="8"/>
      <c r="E62" s="8"/>
      <c r="F62" s="8"/>
      <c r="G62" s="8"/>
      <c r="H62" s="8"/>
      <c r="I62" s="8"/>
      <c r="J62" s="8"/>
      <c r="K62" s="8"/>
      <c r="L62" s="8"/>
      <c r="M62" s="8"/>
      <c r="N62" s="8"/>
      <c r="O62" s="8"/>
      <c r="P62" s="8"/>
      <c r="Q62" s="8"/>
      <c r="R62" s="8"/>
      <c r="S62" s="8"/>
      <c r="T62" s="8"/>
      <c r="U62" s="8"/>
      <c r="V62" s="8"/>
      <c r="W62" s="8"/>
      <c r="X62" s="8"/>
      <c r="Y62" s="8"/>
      <c r="Z62" s="27"/>
    </row>
    <row r="63" ht="13.65" customHeight="1">
      <c r="A63" s="8"/>
      <c r="B63" s="8"/>
      <c r="C63" s="8"/>
      <c r="D63" s="8"/>
      <c r="E63" s="8"/>
      <c r="F63" s="8"/>
      <c r="G63" s="8"/>
      <c r="H63" s="8"/>
      <c r="I63" s="8"/>
      <c r="J63" s="8"/>
      <c r="K63" s="8"/>
      <c r="L63" s="8"/>
      <c r="M63" s="8"/>
      <c r="N63" s="8"/>
      <c r="O63" s="8"/>
      <c r="P63" s="8"/>
      <c r="Q63" s="8"/>
      <c r="R63" s="8"/>
      <c r="S63" s="8"/>
      <c r="T63" s="8"/>
      <c r="U63" s="8"/>
      <c r="V63" s="8"/>
      <c r="W63" s="8"/>
      <c r="X63" s="8"/>
      <c r="Y63" s="8"/>
      <c r="Z63" s="27"/>
    </row>
    <row r="64" ht="13.65" customHeight="1">
      <c r="A64" s="8"/>
      <c r="B64" s="8"/>
      <c r="C64" s="8"/>
      <c r="D64" s="8"/>
      <c r="E64" s="8"/>
      <c r="F64" s="8"/>
      <c r="G64" s="8"/>
      <c r="H64" s="8"/>
      <c r="I64" s="8"/>
      <c r="J64" s="8"/>
      <c r="K64" s="8"/>
      <c r="L64" s="8"/>
      <c r="M64" s="8"/>
      <c r="N64" s="8"/>
      <c r="O64" s="8"/>
      <c r="P64" s="8"/>
      <c r="Q64" s="8"/>
      <c r="R64" s="8"/>
      <c r="S64" s="8"/>
      <c r="T64" s="8"/>
      <c r="U64" s="8"/>
      <c r="V64" s="8"/>
      <c r="W64" s="8"/>
      <c r="X64" s="8"/>
      <c r="Y64" s="8"/>
      <c r="Z64" s="27"/>
    </row>
    <row r="65" ht="13.65" customHeight="1">
      <c r="A65" s="8"/>
      <c r="B65" s="8"/>
      <c r="C65" s="8"/>
      <c r="D65" s="8"/>
      <c r="E65" s="8"/>
      <c r="F65" s="8"/>
      <c r="G65" s="8"/>
      <c r="H65" s="8"/>
      <c r="I65" s="8"/>
      <c r="J65" s="8"/>
      <c r="K65" s="8"/>
      <c r="L65" s="8"/>
      <c r="M65" s="8"/>
      <c r="N65" s="8"/>
      <c r="O65" s="8"/>
      <c r="P65" s="8"/>
      <c r="Q65" s="8"/>
      <c r="R65" s="8"/>
      <c r="S65" s="8"/>
      <c r="T65" s="8"/>
      <c r="U65" s="8"/>
      <c r="V65" s="8"/>
      <c r="W65" s="8"/>
      <c r="X65" s="8"/>
      <c r="Y65" s="8"/>
      <c r="Z65" s="27"/>
    </row>
    <row r="66" ht="13.65" customHeight="1">
      <c r="A66" s="8"/>
      <c r="B66" s="8"/>
      <c r="C66" s="8"/>
      <c r="D66" s="8"/>
      <c r="E66" s="8"/>
      <c r="F66" s="8"/>
      <c r="G66" s="8"/>
      <c r="H66" s="8"/>
      <c r="I66" s="8"/>
      <c r="J66" s="8"/>
      <c r="K66" s="8"/>
      <c r="L66" s="8"/>
      <c r="M66" s="8"/>
      <c r="N66" s="8"/>
      <c r="O66" s="8"/>
      <c r="P66" s="8"/>
      <c r="Q66" s="8"/>
      <c r="R66" s="8"/>
      <c r="S66" s="8"/>
      <c r="T66" s="8"/>
      <c r="U66" s="8"/>
      <c r="V66" s="8"/>
      <c r="W66" s="8"/>
      <c r="X66" s="8"/>
      <c r="Y66" s="8"/>
      <c r="Z66" s="27"/>
    </row>
    <row r="67" ht="13.65" customHeight="1">
      <c r="A67" s="8"/>
      <c r="B67" s="8"/>
      <c r="C67" s="8"/>
      <c r="D67" s="8"/>
      <c r="E67" s="8"/>
      <c r="F67" s="8"/>
      <c r="G67" s="8"/>
      <c r="H67" s="8"/>
      <c r="I67" s="8"/>
      <c r="J67" s="8"/>
      <c r="K67" s="8"/>
      <c r="L67" s="8"/>
      <c r="M67" s="8"/>
      <c r="N67" s="8"/>
      <c r="O67" s="8"/>
      <c r="P67" s="8"/>
      <c r="Q67" s="8"/>
      <c r="R67" s="8"/>
      <c r="S67" s="8"/>
      <c r="T67" s="8"/>
      <c r="U67" s="8"/>
      <c r="V67" s="8"/>
      <c r="W67" s="8"/>
      <c r="X67" s="8"/>
      <c r="Y67" s="8"/>
      <c r="Z67" s="27"/>
    </row>
    <row r="68" ht="13.65" customHeight="1">
      <c r="A68" s="8"/>
      <c r="B68" s="8"/>
      <c r="C68" s="8"/>
      <c r="D68" s="8"/>
      <c r="E68" s="8"/>
      <c r="F68" s="8"/>
      <c r="G68" s="8"/>
      <c r="H68" s="8"/>
      <c r="I68" s="8"/>
      <c r="J68" s="8"/>
      <c r="K68" s="8"/>
      <c r="L68" s="8"/>
      <c r="M68" s="8"/>
      <c r="N68" s="8"/>
      <c r="O68" s="8"/>
      <c r="P68" s="8"/>
      <c r="Q68" s="8"/>
      <c r="R68" s="8"/>
      <c r="S68" s="8"/>
      <c r="T68" s="8"/>
      <c r="U68" s="8"/>
      <c r="V68" s="8"/>
      <c r="W68" s="8"/>
      <c r="X68" s="8"/>
      <c r="Y68" s="8"/>
      <c r="Z68" s="27"/>
    </row>
    <row r="69" ht="13.65" customHeight="1">
      <c r="A69" s="8"/>
      <c r="B69" s="8"/>
      <c r="C69" s="8"/>
      <c r="D69" s="8"/>
      <c r="E69" s="8"/>
      <c r="F69" s="8"/>
      <c r="G69" s="8"/>
      <c r="H69" s="8"/>
      <c r="I69" s="8"/>
      <c r="J69" s="8"/>
      <c r="K69" s="8"/>
      <c r="L69" s="8"/>
      <c r="M69" s="8"/>
      <c r="N69" s="8"/>
      <c r="O69" s="8"/>
      <c r="P69" s="8"/>
      <c r="Q69" s="8"/>
      <c r="R69" s="8"/>
      <c r="S69" s="8"/>
      <c r="T69" s="8"/>
      <c r="U69" s="8"/>
      <c r="V69" s="8"/>
      <c r="W69" s="8"/>
      <c r="X69" s="8"/>
      <c r="Y69" s="8"/>
      <c r="Z69" s="27"/>
    </row>
    <row r="70" ht="13.65" customHeight="1">
      <c r="A70" s="8"/>
      <c r="B70" s="8"/>
      <c r="C70" s="8"/>
      <c r="D70" s="8"/>
      <c r="E70" s="8"/>
      <c r="F70" s="8"/>
      <c r="G70" s="8"/>
      <c r="H70" s="8"/>
      <c r="I70" s="8"/>
      <c r="J70" s="8"/>
      <c r="K70" s="8"/>
      <c r="L70" s="8"/>
      <c r="M70" s="8"/>
      <c r="N70" s="8"/>
      <c r="O70" s="8"/>
      <c r="P70" s="8"/>
      <c r="Q70" s="8"/>
      <c r="R70" s="8"/>
      <c r="S70" s="8"/>
      <c r="T70" s="8"/>
      <c r="U70" s="8"/>
      <c r="V70" s="8"/>
      <c r="W70" s="8"/>
      <c r="X70" s="8"/>
      <c r="Y70" s="8"/>
      <c r="Z70" s="27"/>
    </row>
    <row r="71" ht="13.65" customHeight="1">
      <c r="A71" s="8"/>
      <c r="B71" s="8"/>
      <c r="C71" s="8"/>
      <c r="D71" s="8"/>
      <c r="E71" s="8"/>
      <c r="F71" s="8"/>
      <c r="G71" s="8"/>
      <c r="H71" s="8"/>
      <c r="I71" s="8"/>
      <c r="J71" s="8"/>
      <c r="K71" s="8"/>
      <c r="L71" s="8"/>
      <c r="M71" s="8"/>
      <c r="N71" s="8"/>
      <c r="O71" s="8"/>
      <c r="P71" s="8"/>
      <c r="Q71" s="8"/>
      <c r="R71" s="8"/>
      <c r="S71" s="8"/>
      <c r="T71" s="8"/>
      <c r="U71" s="8"/>
      <c r="V71" s="8"/>
      <c r="W71" s="8"/>
      <c r="X71" s="8"/>
      <c r="Y71" s="8"/>
      <c r="Z71" s="27"/>
    </row>
    <row r="72" ht="13.65" customHeight="1">
      <c r="A72" s="8"/>
      <c r="B72" s="8"/>
      <c r="C72" s="8"/>
      <c r="D72" s="8"/>
      <c r="E72" s="8"/>
      <c r="F72" s="8"/>
      <c r="G72" s="8"/>
      <c r="H72" s="8"/>
      <c r="I72" s="8"/>
      <c r="J72" s="8"/>
      <c r="K72" s="8"/>
      <c r="L72" s="8"/>
      <c r="M72" s="8"/>
      <c r="N72" s="8"/>
      <c r="O72" s="8"/>
      <c r="P72" s="8"/>
      <c r="Q72" s="8"/>
      <c r="R72" s="8"/>
      <c r="S72" s="8"/>
      <c r="T72" s="8"/>
      <c r="U72" s="8"/>
      <c r="V72" s="8"/>
      <c r="W72" s="8"/>
      <c r="X72" s="8"/>
      <c r="Y72" s="8"/>
      <c r="Z72" s="27"/>
    </row>
    <row r="73" ht="13.65" customHeight="1">
      <c r="A73" s="8"/>
      <c r="B73" s="8"/>
      <c r="C73" s="8"/>
      <c r="D73" s="8"/>
      <c r="E73" s="8"/>
      <c r="F73" s="8"/>
      <c r="G73" s="8"/>
      <c r="H73" s="8"/>
      <c r="I73" s="8"/>
      <c r="J73" s="8"/>
      <c r="K73" s="8"/>
      <c r="L73" s="8"/>
      <c r="M73" s="8"/>
      <c r="N73" s="8"/>
      <c r="O73" s="8"/>
      <c r="P73" s="8"/>
      <c r="Q73" s="8"/>
      <c r="R73" s="8"/>
      <c r="S73" s="8"/>
      <c r="T73" s="8"/>
      <c r="U73" s="8"/>
      <c r="V73" s="8"/>
      <c r="W73" s="8"/>
      <c r="X73" s="8"/>
      <c r="Y73" s="8"/>
      <c r="Z73" s="27"/>
    </row>
    <row r="74" ht="13.65" customHeight="1">
      <c r="A74" s="8"/>
      <c r="B74" s="8"/>
      <c r="C74" s="8"/>
      <c r="D74" s="8"/>
      <c r="E74" s="8"/>
      <c r="F74" s="8"/>
      <c r="G74" s="8"/>
      <c r="H74" s="8"/>
      <c r="I74" s="8"/>
      <c r="J74" s="8"/>
      <c r="K74" s="8"/>
      <c r="L74" s="8"/>
      <c r="M74" s="8"/>
      <c r="N74" s="8"/>
      <c r="O74" s="8"/>
      <c r="P74" s="8"/>
      <c r="Q74" s="8"/>
      <c r="R74" s="8"/>
      <c r="S74" s="8"/>
      <c r="T74" s="8"/>
      <c r="U74" s="8"/>
      <c r="V74" s="8"/>
      <c r="W74" s="8"/>
      <c r="X74" s="8"/>
      <c r="Y74" s="8"/>
      <c r="Z74" s="27"/>
    </row>
    <row r="75" ht="13.65" customHeight="1">
      <c r="A75" s="8"/>
      <c r="B75" s="8"/>
      <c r="C75" s="8"/>
      <c r="D75" s="8"/>
      <c r="E75" s="8"/>
      <c r="F75" s="8"/>
      <c r="G75" s="8"/>
      <c r="H75" s="8"/>
      <c r="I75" s="8"/>
      <c r="J75" s="8"/>
      <c r="K75" s="8"/>
      <c r="L75" s="8"/>
      <c r="M75" s="8"/>
      <c r="N75" s="8"/>
      <c r="O75" s="8"/>
      <c r="P75" s="8"/>
      <c r="Q75" s="8"/>
      <c r="R75" s="8"/>
      <c r="S75" s="8"/>
      <c r="T75" s="8"/>
      <c r="U75" s="8"/>
      <c r="V75" s="8"/>
      <c r="W75" s="8"/>
      <c r="X75" s="8"/>
      <c r="Y75" s="8"/>
      <c r="Z75" s="27"/>
    </row>
    <row r="76" ht="13.65" customHeight="1">
      <c r="A76" s="8"/>
      <c r="B76" s="8"/>
      <c r="C76" s="8"/>
      <c r="D76" s="8"/>
      <c r="E76" s="8"/>
      <c r="F76" s="8"/>
      <c r="G76" s="8"/>
      <c r="H76" s="8"/>
      <c r="I76" s="8"/>
      <c r="J76" s="8"/>
      <c r="K76" s="8"/>
      <c r="L76" s="8"/>
      <c r="M76" s="8"/>
      <c r="N76" s="8"/>
      <c r="O76" s="8"/>
      <c r="P76" s="8"/>
      <c r="Q76" s="8"/>
      <c r="R76" s="8"/>
      <c r="S76" s="8"/>
      <c r="T76" s="8"/>
      <c r="U76" s="8"/>
      <c r="V76" s="8"/>
      <c r="W76" s="8"/>
      <c r="X76" s="8"/>
      <c r="Y76" s="8"/>
      <c r="Z76" s="27"/>
    </row>
    <row r="77" ht="13.65" customHeight="1">
      <c r="A77" s="8"/>
      <c r="B77" s="8"/>
      <c r="C77" s="8"/>
      <c r="D77" s="8"/>
      <c r="E77" s="8"/>
      <c r="F77" s="8"/>
      <c r="G77" s="8"/>
      <c r="H77" s="8"/>
      <c r="I77" s="8"/>
      <c r="J77" s="8"/>
      <c r="K77" s="8"/>
      <c r="L77" s="8"/>
      <c r="M77" s="8"/>
      <c r="N77" s="8"/>
      <c r="O77" s="8"/>
      <c r="P77" s="8"/>
      <c r="Q77" s="8"/>
      <c r="R77" s="8"/>
      <c r="S77" s="8"/>
      <c r="T77" s="8"/>
      <c r="U77" s="8"/>
      <c r="V77" s="8"/>
      <c r="W77" s="8"/>
      <c r="X77" s="8"/>
      <c r="Y77" s="8"/>
      <c r="Z77" s="27"/>
    </row>
    <row r="78" ht="13.65" customHeight="1">
      <c r="A78" s="8"/>
      <c r="B78" s="8"/>
      <c r="C78" s="8"/>
      <c r="D78" s="8"/>
      <c r="E78" s="8"/>
      <c r="F78" s="8"/>
      <c r="G78" s="8"/>
      <c r="H78" s="8"/>
      <c r="I78" s="8"/>
      <c r="J78" s="8"/>
      <c r="K78" s="8"/>
      <c r="L78" s="8"/>
      <c r="M78" s="8"/>
      <c r="N78" s="8"/>
      <c r="O78" s="8"/>
      <c r="P78" s="8"/>
      <c r="Q78" s="8"/>
      <c r="R78" s="8"/>
      <c r="S78" s="8"/>
      <c r="T78" s="8"/>
      <c r="U78" s="8"/>
      <c r="V78" s="8"/>
      <c r="W78" s="8"/>
      <c r="X78" s="8"/>
      <c r="Y78" s="8"/>
      <c r="Z78" s="27"/>
    </row>
    <row r="79" ht="13.65" customHeight="1">
      <c r="A79" s="8"/>
      <c r="B79" s="8"/>
      <c r="C79" s="8"/>
      <c r="D79" s="8"/>
      <c r="E79" s="8"/>
      <c r="F79" s="8"/>
      <c r="G79" s="8"/>
      <c r="H79" s="8"/>
      <c r="I79" s="8"/>
      <c r="J79" s="8"/>
      <c r="K79" s="8"/>
      <c r="L79" s="8"/>
      <c r="M79" s="8"/>
      <c r="N79" s="8"/>
      <c r="O79" s="8"/>
      <c r="P79" s="8"/>
      <c r="Q79" s="8"/>
      <c r="R79" s="8"/>
      <c r="S79" s="8"/>
      <c r="T79" s="8"/>
      <c r="U79" s="8"/>
      <c r="V79" s="8"/>
      <c r="W79" s="8"/>
      <c r="X79" s="8"/>
      <c r="Y79" s="8"/>
      <c r="Z79" s="27"/>
    </row>
    <row r="80" ht="13.65" customHeight="1">
      <c r="A80" s="8"/>
      <c r="B80" s="8"/>
      <c r="C80" s="8"/>
      <c r="D80" s="8"/>
      <c r="E80" s="8"/>
      <c r="F80" s="8"/>
      <c r="G80" s="8"/>
      <c r="H80" s="8"/>
      <c r="I80" s="8"/>
      <c r="J80" s="8"/>
      <c r="K80" s="8"/>
      <c r="L80" s="8"/>
      <c r="M80" s="8"/>
      <c r="N80" s="8"/>
      <c r="O80" s="8"/>
      <c r="P80" s="8"/>
      <c r="Q80" s="8"/>
      <c r="R80" s="8"/>
      <c r="S80" s="8"/>
      <c r="T80" s="8"/>
      <c r="U80" s="8"/>
      <c r="V80" s="8"/>
      <c r="W80" s="8"/>
      <c r="X80" s="8"/>
      <c r="Y80" s="8"/>
      <c r="Z80" s="27"/>
    </row>
    <row r="81" ht="13.65" customHeight="1">
      <c r="A81" s="8"/>
      <c r="B81" s="8"/>
      <c r="C81" s="8"/>
      <c r="D81" s="8"/>
      <c r="E81" s="8"/>
      <c r="F81" s="8"/>
      <c r="G81" s="8"/>
      <c r="H81" s="8"/>
      <c r="I81" s="8"/>
      <c r="J81" s="8"/>
      <c r="K81" s="8"/>
      <c r="L81" s="8"/>
      <c r="M81" s="8"/>
      <c r="N81" s="8"/>
      <c r="O81" s="8"/>
      <c r="P81" s="8"/>
      <c r="Q81" s="8"/>
      <c r="R81" s="8"/>
      <c r="S81" s="8"/>
      <c r="T81" s="8"/>
      <c r="U81" s="8"/>
      <c r="V81" s="8"/>
      <c r="W81" s="8"/>
      <c r="X81" s="8"/>
      <c r="Y81" s="8"/>
      <c r="Z81" s="27"/>
    </row>
    <row r="82" ht="13.65" customHeight="1">
      <c r="A82" s="8"/>
      <c r="B82" s="8"/>
      <c r="C82" s="8"/>
      <c r="D82" s="8"/>
      <c r="E82" s="8"/>
      <c r="F82" s="8"/>
      <c r="G82" s="8"/>
      <c r="H82" s="8"/>
      <c r="I82" s="8"/>
      <c r="J82" s="8"/>
      <c r="K82" s="8"/>
      <c r="L82" s="8"/>
      <c r="M82" s="8"/>
      <c r="N82" s="8"/>
      <c r="O82" s="8"/>
      <c r="P82" s="8"/>
      <c r="Q82" s="8"/>
      <c r="R82" s="8"/>
      <c r="S82" s="8"/>
      <c r="T82" s="8"/>
      <c r="U82" s="8"/>
      <c r="V82" s="8"/>
      <c r="W82" s="8"/>
      <c r="X82" s="8"/>
      <c r="Y82" s="8"/>
      <c r="Z82" s="27"/>
    </row>
    <row r="83" ht="13.65" customHeight="1">
      <c r="A83" s="8"/>
      <c r="B83" s="8"/>
      <c r="C83" s="8"/>
      <c r="D83" s="8"/>
      <c r="E83" s="8"/>
      <c r="F83" s="8"/>
      <c r="G83" s="8"/>
      <c r="H83" s="8"/>
      <c r="I83" s="8"/>
      <c r="J83" s="8"/>
      <c r="K83" s="8"/>
      <c r="L83" s="8"/>
      <c r="M83" s="8"/>
      <c r="N83" s="8"/>
      <c r="O83" s="8"/>
      <c r="P83" s="8"/>
      <c r="Q83" s="8"/>
      <c r="R83" s="8"/>
      <c r="S83" s="8"/>
      <c r="T83" s="8"/>
      <c r="U83" s="8"/>
      <c r="V83" s="8"/>
      <c r="W83" s="8"/>
      <c r="X83" s="8"/>
      <c r="Y83" s="8"/>
      <c r="Z83" s="27"/>
    </row>
    <row r="84" ht="13.65" customHeight="1">
      <c r="A84" s="8"/>
      <c r="B84" s="8"/>
      <c r="C84" s="8"/>
      <c r="D84" s="8"/>
      <c r="E84" s="8"/>
      <c r="F84" s="8"/>
      <c r="G84" s="8"/>
      <c r="H84" s="8"/>
      <c r="I84" s="8"/>
      <c r="J84" s="8"/>
      <c r="K84" s="8"/>
      <c r="L84" s="8"/>
      <c r="M84" s="8"/>
      <c r="N84" s="8"/>
      <c r="O84" s="8"/>
      <c r="P84" s="8"/>
      <c r="Q84" s="8"/>
      <c r="R84" s="8"/>
      <c r="S84" s="8"/>
      <c r="T84" s="8"/>
      <c r="U84" s="8"/>
      <c r="V84" s="8"/>
      <c r="W84" s="8"/>
      <c r="X84" s="8"/>
      <c r="Y84" s="8"/>
      <c r="Z84" s="27"/>
    </row>
    <row r="85" ht="13.65" customHeight="1">
      <c r="A85" s="8"/>
      <c r="B85" s="8"/>
      <c r="C85" s="8"/>
      <c r="D85" s="8"/>
      <c r="E85" s="8"/>
      <c r="F85" s="8"/>
      <c r="G85" s="8"/>
      <c r="H85" s="8"/>
      <c r="I85" s="8"/>
      <c r="J85" s="8"/>
      <c r="K85" s="8"/>
      <c r="L85" s="8"/>
      <c r="M85" s="8"/>
      <c r="N85" s="8"/>
      <c r="O85" s="8"/>
      <c r="P85" s="8"/>
      <c r="Q85" s="8"/>
      <c r="R85" s="8"/>
      <c r="S85" s="8"/>
      <c r="T85" s="8"/>
      <c r="U85" s="8"/>
      <c r="V85" s="8"/>
      <c r="W85" s="8"/>
      <c r="X85" s="8"/>
      <c r="Y85" s="8"/>
      <c r="Z85" s="27"/>
    </row>
    <row r="86" ht="13.65" customHeight="1">
      <c r="A86" s="8"/>
      <c r="B86" s="8"/>
      <c r="C86" s="8"/>
      <c r="D86" s="8"/>
      <c r="E86" s="8"/>
      <c r="F86" s="8"/>
      <c r="G86" s="8"/>
      <c r="H86" s="8"/>
      <c r="I86" s="8"/>
      <c r="J86" s="8"/>
      <c r="K86" s="8"/>
      <c r="L86" s="8"/>
      <c r="M86" s="8"/>
      <c r="N86" s="8"/>
      <c r="O86" s="8"/>
      <c r="P86" s="8"/>
      <c r="Q86" s="8"/>
      <c r="R86" s="8"/>
      <c r="S86" s="8"/>
      <c r="T86" s="8"/>
      <c r="U86" s="8"/>
      <c r="V86" s="8"/>
      <c r="W86" s="8"/>
      <c r="X86" s="8"/>
      <c r="Y86" s="8"/>
      <c r="Z86" s="27"/>
    </row>
    <row r="87" ht="13.65" customHeight="1">
      <c r="A87" s="8"/>
      <c r="B87" s="8"/>
      <c r="C87" s="8"/>
      <c r="D87" s="8"/>
      <c r="E87" s="8"/>
      <c r="F87" s="8"/>
      <c r="G87" s="8"/>
      <c r="H87" s="8"/>
      <c r="I87" s="8"/>
      <c r="J87" s="8"/>
      <c r="K87" s="8"/>
      <c r="L87" s="8"/>
      <c r="M87" s="8"/>
      <c r="N87" s="8"/>
      <c r="O87" s="8"/>
      <c r="P87" s="8"/>
      <c r="Q87" s="8"/>
      <c r="R87" s="8"/>
      <c r="S87" s="8"/>
      <c r="T87" s="8"/>
      <c r="U87" s="8"/>
      <c r="V87" s="8"/>
      <c r="W87" s="8"/>
      <c r="X87" s="8"/>
      <c r="Y87" s="8"/>
      <c r="Z87" s="27"/>
    </row>
    <row r="88" ht="13.65" customHeight="1">
      <c r="A88" s="8"/>
      <c r="B88" s="8"/>
      <c r="C88" s="8"/>
      <c r="D88" s="8"/>
      <c r="E88" s="8"/>
      <c r="F88" s="8"/>
      <c r="G88" s="8"/>
      <c r="H88" s="8"/>
      <c r="I88" s="8"/>
      <c r="J88" s="8"/>
      <c r="K88" s="8"/>
      <c r="L88" s="8"/>
      <c r="M88" s="8"/>
      <c r="N88" s="8"/>
      <c r="O88" s="8"/>
      <c r="P88" s="8"/>
      <c r="Q88" s="8"/>
      <c r="R88" s="8"/>
      <c r="S88" s="8"/>
      <c r="T88" s="8"/>
      <c r="U88" s="8"/>
      <c r="V88" s="8"/>
      <c r="W88" s="8"/>
      <c r="X88" s="8"/>
      <c r="Y88" s="8"/>
      <c r="Z88" s="27"/>
    </row>
    <row r="89" ht="13.65" customHeight="1">
      <c r="A89" s="8"/>
      <c r="B89" s="8"/>
      <c r="C89" s="8"/>
      <c r="D89" s="8"/>
      <c r="E89" s="8"/>
      <c r="F89" s="8"/>
      <c r="G89" s="8"/>
      <c r="H89" s="8"/>
      <c r="I89" s="8"/>
      <c r="J89" s="8"/>
      <c r="K89" s="8"/>
      <c r="L89" s="8"/>
      <c r="M89" s="8"/>
      <c r="N89" s="8"/>
      <c r="O89" s="8"/>
      <c r="P89" s="8"/>
      <c r="Q89" s="8"/>
      <c r="R89" s="8"/>
      <c r="S89" s="8"/>
      <c r="T89" s="8"/>
      <c r="U89" s="8"/>
      <c r="V89" s="8"/>
      <c r="W89" s="8"/>
      <c r="X89" s="8"/>
      <c r="Y89" s="8"/>
      <c r="Z89" s="27"/>
    </row>
    <row r="90" ht="13.65" customHeight="1">
      <c r="A90" s="8"/>
      <c r="B90" s="8"/>
      <c r="C90" s="8"/>
      <c r="D90" s="8"/>
      <c r="E90" s="8"/>
      <c r="F90" s="8"/>
      <c r="G90" s="8"/>
      <c r="H90" s="8"/>
      <c r="I90" s="8"/>
      <c r="J90" s="8"/>
      <c r="K90" s="8"/>
      <c r="L90" s="8"/>
      <c r="M90" s="8"/>
      <c r="N90" s="8"/>
      <c r="O90" s="8"/>
      <c r="P90" s="8"/>
      <c r="Q90" s="8"/>
      <c r="R90" s="8"/>
      <c r="S90" s="8"/>
      <c r="T90" s="8"/>
      <c r="U90" s="8"/>
      <c r="V90" s="8"/>
      <c r="W90" s="8"/>
      <c r="X90" s="8"/>
      <c r="Y90" s="8"/>
      <c r="Z90" s="27"/>
    </row>
    <row r="91" ht="13.65" customHeight="1">
      <c r="A91" s="8"/>
      <c r="B91" s="8"/>
      <c r="C91" s="8"/>
      <c r="D91" s="8"/>
      <c r="E91" s="8"/>
      <c r="F91" s="8"/>
      <c r="G91" s="8"/>
      <c r="H91" s="8"/>
      <c r="I91" s="8"/>
      <c r="J91" s="8"/>
      <c r="K91" s="8"/>
      <c r="L91" s="8"/>
      <c r="M91" s="8"/>
      <c r="N91" s="8"/>
      <c r="O91" s="8"/>
      <c r="P91" s="8"/>
      <c r="Q91" s="8"/>
      <c r="R91" s="8"/>
      <c r="S91" s="8"/>
      <c r="T91" s="8"/>
      <c r="U91" s="8"/>
      <c r="V91" s="8"/>
      <c r="W91" s="8"/>
      <c r="X91" s="8"/>
      <c r="Y91" s="8"/>
      <c r="Z91" s="27"/>
    </row>
    <row r="92" ht="13.65" customHeight="1">
      <c r="A92" s="8"/>
      <c r="B92" s="8"/>
      <c r="C92" s="8"/>
      <c r="D92" s="8"/>
      <c r="E92" s="8"/>
      <c r="F92" s="8"/>
      <c r="G92" s="8"/>
      <c r="H92" s="8"/>
      <c r="I92" s="8"/>
      <c r="J92" s="8"/>
      <c r="K92" s="8"/>
      <c r="L92" s="8"/>
      <c r="M92" s="8"/>
      <c r="N92" s="8"/>
      <c r="O92" s="8"/>
      <c r="P92" s="8"/>
      <c r="Q92" s="8"/>
      <c r="R92" s="8"/>
      <c r="S92" s="8"/>
      <c r="T92" s="8"/>
      <c r="U92" s="8"/>
      <c r="V92" s="8"/>
      <c r="W92" s="8"/>
      <c r="X92" s="8"/>
      <c r="Y92" s="8"/>
      <c r="Z92" s="27"/>
    </row>
    <row r="93" ht="13.65" customHeight="1">
      <c r="A93" s="8"/>
      <c r="B93" s="8"/>
      <c r="C93" s="8"/>
      <c r="D93" s="8"/>
      <c r="E93" s="8"/>
      <c r="F93" s="8"/>
      <c r="G93" s="8"/>
      <c r="H93" s="8"/>
      <c r="I93" s="8"/>
      <c r="J93" s="8"/>
      <c r="K93" s="8"/>
      <c r="L93" s="8"/>
      <c r="M93" s="8"/>
      <c r="N93" s="8"/>
      <c r="O93" s="8"/>
      <c r="P93" s="8"/>
      <c r="Q93" s="8"/>
      <c r="R93" s="8"/>
      <c r="S93" s="8"/>
      <c r="T93" s="8"/>
      <c r="U93" s="8"/>
      <c r="V93" s="8"/>
      <c r="W93" s="8"/>
      <c r="X93" s="8"/>
      <c r="Y93" s="8"/>
      <c r="Z93" s="27"/>
    </row>
    <row r="94" ht="13.65" customHeight="1">
      <c r="A94" s="8"/>
      <c r="B94" s="8"/>
      <c r="C94" s="8"/>
      <c r="D94" s="8"/>
      <c r="E94" s="8"/>
      <c r="F94" s="8"/>
      <c r="G94" s="8"/>
      <c r="H94" s="8"/>
      <c r="I94" s="8"/>
      <c r="J94" s="8"/>
      <c r="K94" s="8"/>
      <c r="L94" s="8"/>
      <c r="M94" s="8"/>
      <c r="N94" s="8"/>
      <c r="O94" s="8"/>
      <c r="P94" s="8"/>
      <c r="Q94" s="8"/>
      <c r="R94" s="8"/>
      <c r="S94" s="8"/>
      <c r="T94" s="8"/>
      <c r="U94" s="8"/>
      <c r="V94" s="8"/>
      <c r="W94" s="8"/>
      <c r="X94" s="8"/>
      <c r="Y94" s="8"/>
      <c r="Z94" s="27"/>
    </row>
    <row r="95" ht="13.65" customHeight="1">
      <c r="A95" s="8"/>
      <c r="B95" s="8"/>
      <c r="C95" s="8"/>
      <c r="D95" s="8"/>
      <c r="E95" s="8"/>
      <c r="F95" s="8"/>
      <c r="G95" s="8"/>
      <c r="H95" s="8"/>
      <c r="I95" s="8"/>
      <c r="J95" s="8"/>
      <c r="K95" s="8"/>
      <c r="L95" s="8"/>
      <c r="M95" s="8"/>
      <c r="N95" s="8"/>
      <c r="O95" s="8"/>
      <c r="P95" s="8"/>
      <c r="Q95" s="8"/>
      <c r="R95" s="8"/>
      <c r="S95" s="8"/>
      <c r="T95" s="8"/>
      <c r="U95" s="8"/>
      <c r="V95" s="8"/>
      <c r="W95" s="8"/>
      <c r="X95" s="8"/>
      <c r="Y95" s="8"/>
      <c r="Z95" s="27"/>
    </row>
    <row r="96" ht="13.65" customHeight="1">
      <c r="A96" s="8"/>
      <c r="B96" s="8"/>
      <c r="C96" s="8"/>
      <c r="D96" s="8"/>
      <c r="E96" s="8"/>
      <c r="F96" s="8"/>
      <c r="G96" s="8"/>
      <c r="H96" s="8"/>
      <c r="I96" s="8"/>
      <c r="J96" s="8"/>
      <c r="K96" s="8"/>
      <c r="L96" s="8"/>
      <c r="M96" s="8"/>
      <c r="N96" s="8"/>
      <c r="O96" s="8"/>
      <c r="P96" s="8"/>
      <c r="Q96" s="8"/>
      <c r="R96" s="8"/>
      <c r="S96" s="8"/>
      <c r="T96" s="8"/>
      <c r="U96" s="8"/>
      <c r="V96" s="8"/>
      <c r="W96" s="8"/>
      <c r="X96" s="8"/>
      <c r="Y96" s="8"/>
      <c r="Z96" s="27"/>
    </row>
    <row r="97" ht="13.65" customHeight="1">
      <c r="A97" s="8"/>
      <c r="B97" s="8"/>
      <c r="C97" s="8"/>
      <c r="D97" s="8"/>
      <c r="E97" s="8"/>
      <c r="F97" s="8"/>
      <c r="G97" s="8"/>
      <c r="H97" s="8"/>
      <c r="I97" s="8"/>
      <c r="J97" s="8"/>
      <c r="K97" s="8"/>
      <c r="L97" s="8"/>
      <c r="M97" s="8"/>
      <c r="N97" s="8"/>
      <c r="O97" s="8"/>
      <c r="P97" s="8"/>
      <c r="Q97" s="8"/>
      <c r="R97" s="8"/>
      <c r="S97" s="8"/>
      <c r="T97" s="8"/>
      <c r="U97" s="8"/>
      <c r="V97" s="8"/>
      <c r="W97" s="8"/>
      <c r="X97" s="8"/>
      <c r="Y97" s="8"/>
      <c r="Z97" s="27"/>
    </row>
    <row r="98" ht="13.65" customHeight="1">
      <c r="A98" s="8"/>
      <c r="B98" s="8"/>
      <c r="C98" s="8"/>
      <c r="D98" s="8"/>
      <c r="E98" s="8"/>
      <c r="F98" s="8"/>
      <c r="G98" s="8"/>
      <c r="H98" s="8"/>
      <c r="I98" s="8"/>
      <c r="J98" s="8"/>
      <c r="K98" s="8"/>
      <c r="L98" s="8"/>
      <c r="M98" s="8"/>
      <c r="N98" s="8"/>
      <c r="O98" s="8"/>
      <c r="P98" s="8"/>
      <c r="Q98" s="8"/>
      <c r="R98" s="8"/>
      <c r="S98" s="8"/>
      <c r="T98" s="8"/>
      <c r="U98" s="8"/>
      <c r="V98" s="8"/>
      <c r="W98" s="8"/>
      <c r="X98" s="8"/>
      <c r="Y98" s="8"/>
      <c r="Z98" s="27"/>
    </row>
    <row r="99" ht="13.65" customHeight="1">
      <c r="A99" s="8"/>
      <c r="B99" s="8"/>
      <c r="C99" s="8"/>
      <c r="D99" s="8"/>
      <c r="E99" s="8"/>
      <c r="F99" s="8"/>
      <c r="G99" s="8"/>
      <c r="H99" s="8"/>
      <c r="I99" s="8"/>
      <c r="J99" s="8"/>
      <c r="K99" s="8"/>
      <c r="L99" s="8"/>
      <c r="M99" s="8"/>
      <c r="N99" s="8"/>
      <c r="O99" s="8"/>
      <c r="P99" s="8"/>
      <c r="Q99" s="8"/>
      <c r="R99" s="8"/>
      <c r="S99" s="8"/>
      <c r="T99" s="8"/>
      <c r="U99" s="8"/>
      <c r="V99" s="8"/>
      <c r="W99" s="8"/>
      <c r="X99" s="8"/>
      <c r="Y99" s="8"/>
      <c r="Z99" s="27"/>
    </row>
    <row r="100" ht="13.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27"/>
    </row>
    <row r="101" ht="13.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27"/>
    </row>
    <row r="102" ht="13.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27"/>
    </row>
    <row r="103" ht="13.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27"/>
    </row>
    <row r="104" ht="13.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27"/>
    </row>
    <row r="105" ht="13.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27"/>
    </row>
    <row r="106" ht="13.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27"/>
    </row>
    <row r="107" ht="13.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27"/>
    </row>
    <row r="108" ht="13.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27"/>
    </row>
    <row r="109" ht="13.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27"/>
    </row>
    <row r="110" ht="13.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27"/>
    </row>
    <row r="111" ht="13.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27"/>
    </row>
    <row r="112" ht="13.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27"/>
    </row>
    <row r="113" ht="13.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27"/>
    </row>
    <row r="114" ht="13.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27"/>
    </row>
    <row r="115" ht="13.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27"/>
    </row>
    <row r="116" ht="13.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27"/>
    </row>
    <row r="117" ht="13.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27"/>
    </row>
    <row r="118" ht="13.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27"/>
    </row>
    <row r="119" ht="13.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27"/>
    </row>
    <row r="120" ht="13.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27"/>
    </row>
    <row r="121" ht="13.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27"/>
    </row>
    <row r="122" ht="13.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27"/>
    </row>
    <row r="123" ht="13.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27"/>
    </row>
    <row r="124" ht="13.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27"/>
    </row>
    <row r="125" ht="13.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27"/>
    </row>
    <row r="126" ht="13.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27"/>
    </row>
    <row r="127" ht="13.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27"/>
    </row>
    <row r="128" ht="13.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27"/>
    </row>
    <row r="129" ht="13.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27"/>
    </row>
    <row r="130" ht="13.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27"/>
    </row>
    <row r="131" ht="13.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27"/>
    </row>
    <row r="132" ht="13.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27"/>
    </row>
    <row r="133" ht="13.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27"/>
    </row>
    <row r="134" ht="13.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27"/>
    </row>
    <row r="135" ht="13.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27"/>
    </row>
    <row r="136" ht="13.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27"/>
    </row>
    <row r="137" ht="13.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27"/>
    </row>
    <row r="138" ht="13.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27"/>
    </row>
    <row r="139" ht="13.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27"/>
    </row>
    <row r="140" ht="13.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27"/>
    </row>
    <row r="141" ht="13.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27"/>
    </row>
    <row r="142" ht="13.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27"/>
    </row>
    <row r="143" ht="13.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27"/>
    </row>
    <row r="144" ht="13.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27"/>
    </row>
    <row r="145" ht="13.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27"/>
    </row>
    <row r="146" ht="13.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27"/>
    </row>
    <row r="147" ht="13.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27"/>
    </row>
    <row r="148" ht="13.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27"/>
    </row>
    <row r="149" ht="13.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27"/>
    </row>
    <row r="150" ht="13.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27"/>
    </row>
    <row r="151" ht="13.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27"/>
    </row>
    <row r="152" ht="13.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27"/>
    </row>
    <row r="153" ht="13.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27"/>
    </row>
    <row r="154" ht="13.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27"/>
    </row>
    <row r="155" ht="13.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27"/>
    </row>
    <row r="156" ht="13.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27"/>
    </row>
    <row r="157" ht="13.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27"/>
    </row>
    <row r="158" ht="13.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27"/>
    </row>
    <row r="159" ht="13.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27"/>
    </row>
    <row r="160" ht="13.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27"/>
    </row>
    <row r="161" ht="13.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27"/>
    </row>
    <row r="162" ht="13.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27"/>
    </row>
    <row r="163" ht="13.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27"/>
    </row>
    <row r="164" ht="13.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27"/>
    </row>
    <row r="165" ht="13.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27"/>
    </row>
    <row r="166" ht="13.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27"/>
    </row>
    <row r="167" ht="13.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27"/>
    </row>
    <row r="168" ht="13.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27"/>
    </row>
    <row r="169" ht="13.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27"/>
    </row>
    <row r="170" ht="13.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27"/>
    </row>
    <row r="171" ht="13.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27"/>
    </row>
    <row r="172" ht="13.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27"/>
    </row>
    <row r="173" ht="13.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27"/>
    </row>
    <row r="174" ht="13.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27"/>
    </row>
    <row r="175" ht="13.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27"/>
    </row>
    <row r="176" ht="13.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27"/>
    </row>
    <row r="177" ht="13.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27"/>
    </row>
    <row r="178" ht="13.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27"/>
    </row>
    <row r="179" ht="13.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27"/>
    </row>
    <row r="180" ht="13.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27"/>
    </row>
    <row r="181" ht="13.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27"/>
    </row>
    <row r="182" ht="13.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27"/>
    </row>
    <row r="183" ht="13.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27"/>
    </row>
    <row r="184" ht="13.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27"/>
    </row>
    <row r="185" ht="13.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27"/>
    </row>
    <row r="186" ht="13.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27"/>
    </row>
    <row r="187" ht="13.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27"/>
    </row>
    <row r="188" ht="13.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27"/>
    </row>
    <row r="189" ht="13.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27"/>
    </row>
    <row r="190" ht="13.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27"/>
    </row>
    <row r="191" ht="13.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27"/>
    </row>
    <row r="192" ht="13.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27"/>
    </row>
    <row r="193" ht="13.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27"/>
    </row>
    <row r="194" ht="13.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27"/>
    </row>
    <row r="195" ht="13.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27"/>
    </row>
    <row r="196" ht="13.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27"/>
    </row>
    <row r="197" ht="13.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27"/>
    </row>
    <row r="198" ht="13.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27"/>
    </row>
    <row r="199" ht="13.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27"/>
    </row>
    <row r="200" ht="13.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27"/>
    </row>
    <row r="201" ht="13.6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27"/>
    </row>
    <row r="202" ht="13.6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27"/>
    </row>
    <row r="203" ht="13.6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27"/>
    </row>
    <row r="204" ht="13.6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27"/>
    </row>
    <row r="205" ht="13.6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27"/>
    </row>
    <row r="206" ht="13.6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27"/>
    </row>
    <row r="207" ht="13.6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27"/>
    </row>
    <row r="208" ht="13.6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27"/>
    </row>
    <row r="209" ht="13.6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27"/>
    </row>
    <row r="210" ht="13.6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27"/>
    </row>
    <row r="211" ht="13.6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27"/>
    </row>
    <row r="212" ht="13.6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27"/>
    </row>
    <row r="213" ht="13.6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27"/>
    </row>
    <row r="214" ht="13.6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27"/>
    </row>
    <row r="215" ht="13.6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27"/>
    </row>
    <row r="216" ht="13.6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27"/>
    </row>
    <row r="217" ht="13.6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27"/>
    </row>
    <row r="218" ht="13.6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27"/>
    </row>
    <row r="219" ht="13.6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27"/>
    </row>
    <row r="220" ht="13.6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27"/>
    </row>
    <row r="221" ht="13.6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27"/>
    </row>
    <row r="222" ht="13.6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27"/>
    </row>
    <row r="223" ht="13.6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27"/>
    </row>
    <row r="224" ht="13.6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27"/>
    </row>
    <row r="225" ht="13.6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27"/>
    </row>
    <row r="226" ht="13.6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27"/>
    </row>
    <row r="227" ht="13.6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27"/>
    </row>
    <row r="228" ht="13.6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27"/>
    </row>
    <row r="229" ht="13.6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27"/>
    </row>
    <row r="230" ht="13.6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27"/>
    </row>
    <row r="231" ht="13.6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27"/>
    </row>
    <row r="232" ht="13.6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27"/>
    </row>
    <row r="233" ht="13.6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27"/>
    </row>
    <row r="234" ht="13.6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27"/>
    </row>
    <row r="235" ht="13.6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27"/>
    </row>
    <row r="236" ht="13.6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27"/>
    </row>
    <row r="237" ht="13.6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27"/>
    </row>
    <row r="238" ht="13.6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27"/>
    </row>
    <row r="239" ht="13.6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27"/>
    </row>
    <row r="240" ht="13.6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27"/>
    </row>
    <row r="241" ht="13.6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27"/>
    </row>
    <row r="242" ht="13.6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27"/>
    </row>
    <row r="243" ht="13.6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27"/>
    </row>
    <row r="244" ht="13.6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27"/>
    </row>
    <row r="245" ht="13.6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27"/>
    </row>
    <row r="246" ht="13.6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27"/>
    </row>
    <row r="247" ht="13.6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27"/>
    </row>
    <row r="248" ht="13.6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27"/>
    </row>
    <row r="249" ht="13.6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27"/>
    </row>
    <row r="250" ht="13.6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27"/>
    </row>
    <row r="251" ht="13.6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27"/>
    </row>
    <row r="252" ht="13.6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27"/>
    </row>
    <row r="253" ht="13.6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27"/>
    </row>
    <row r="254" ht="13.6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27"/>
    </row>
    <row r="255" ht="13.6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27"/>
    </row>
    <row r="256" ht="13.6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27"/>
    </row>
    <row r="257" ht="13.6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27"/>
    </row>
    <row r="258" ht="13.6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27"/>
    </row>
    <row r="259" ht="13.6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27"/>
    </row>
    <row r="260" ht="13.6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27"/>
    </row>
    <row r="261" ht="13.6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27"/>
    </row>
    <row r="262" ht="13.6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27"/>
    </row>
    <row r="263" ht="13.6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27"/>
    </row>
    <row r="264" ht="13.6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27"/>
    </row>
    <row r="265" ht="13.6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27"/>
    </row>
    <row r="266" ht="13.6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27"/>
    </row>
    <row r="267" ht="13.6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27"/>
    </row>
    <row r="268" ht="13.6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27"/>
    </row>
    <row r="269" ht="13.6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27"/>
    </row>
    <row r="270" ht="13.6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27"/>
    </row>
    <row r="271" ht="13.6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27"/>
    </row>
    <row r="272" ht="13.6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27"/>
    </row>
    <row r="273" ht="13.6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27"/>
    </row>
    <row r="274" ht="13.6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27"/>
    </row>
    <row r="275" ht="13.6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27"/>
    </row>
    <row r="276" ht="13.6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27"/>
    </row>
    <row r="277" ht="13.6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27"/>
    </row>
    <row r="278" ht="13.6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27"/>
    </row>
    <row r="279" ht="13.6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27"/>
    </row>
    <row r="280" ht="13.6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27"/>
    </row>
    <row r="281" ht="13.6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27"/>
    </row>
    <row r="282" ht="13.6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27"/>
    </row>
    <row r="283" ht="13.6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27"/>
    </row>
    <row r="284" ht="13.6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27"/>
    </row>
    <row r="285" ht="13.6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27"/>
    </row>
    <row r="286" ht="13.6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27"/>
    </row>
    <row r="287" ht="13.6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27"/>
    </row>
    <row r="288" ht="13.6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27"/>
    </row>
    <row r="289" ht="13.6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27"/>
    </row>
    <row r="290" ht="13.6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27"/>
    </row>
    <row r="291" ht="13.6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27"/>
    </row>
    <row r="292" ht="13.6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27"/>
    </row>
    <row r="293" ht="13.6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27"/>
    </row>
    <row r="294" ht="13.6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27"/>
    </row>
    <row r="295" ht="13.6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27"/>
    </row>
    <row r="296" ht="13.6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27"/>
    </row>
    <row r="297" ht="13.6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27"/>
    </row>
    <row r="298" ht="13.6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27"/>
    </row>
    <row r="299" ht="13.6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27"/>
    </row>
    <row r="300" ht="13.6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27"/>
    </row>
    <row r="301" ht="13.6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27"/>
    </row>
    <row r="302" ht="13.6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27"/>
    </row>
    <row r="303" ht="13.6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27"/>
    </row>
    <row r="304" ht="13.6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27"/>
    </row>
    <row r="305" ht="13.6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27"/>
    </row>
    <row r="306" ht="13.6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27"/>
    </row>
    <row r="307" ht="13.6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27"/>
    </row>
    <row r="308" ht="13.6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27"/>
    </row>
    <row r="309" ht="13.6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27"/>
    </row>
    <row r="310" ht="13.6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27"/>
    </row>
    <row r="311" ht="13.6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27"/>
    </row>
    <row r="312" ht="13.6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27"/>
    </row>
    <row r="313" ht="13.6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27"/>
    </row>
    <row r="314" ht="13.6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27"/>
    </row>
    <row r="315" ht="13.6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27"/>
    </row>
    <row r="316" ht="13.6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27"/>
    </row>
    <row r="317" ht="13.6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27"/>
    </row>
    <row r="318" ht="13.6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27"/>
    </row>
    <row r="319" ht="13.6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27"/>
    </row>
    <row r="320" ht="13.6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27"/>
    </row>
    <row r="321" ht="13.6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27"/>
    </row>
    <row r="322" ht="13.6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27"/>
    </row>
    <row r="323" ht="13.6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27"/>
    </row>
    <row r="324" ht="13.6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27"/>
    </row>
    <row r="325" ht="13.6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27"/>
    </row>
    <row r="326" ht="13.6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27"/>
    </row>
    <row r="327" ht="13.6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27"/>
    </row>
    <row r="328" ht="13.6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27"/>
    </row>
    <row r="329" ht="13.6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27"/>
    </row>
    <row r="330" ht="13.6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27"/>
    </row>
    <row r="331" ht="13.6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27"/>
    </row>
    <row r="332" ht="13.6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27"/>
    </row>
    <row r="333" ht="13.6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27"/>
    </row>
    <row r="334" ht="13.6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27"/>
    </row>
    <row r="335" ht="13.6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27"/>
    </row>
    <row r="336" ht="13.6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27"/>
    </row>
    <row r="337" ht="13.6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27"/>
    </row>
    <row r="338" ht="13.6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27"/>
    </row>
    <row r="339" ht="13.6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27"/>
    </row>
    <row r="340" ht="13.6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27"/>
    </row>
    <row r="341" ht="13.6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27"/>
    </row>
    <row r="342" ht="13.6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27"/>
    </row>
    <row r="343" ht="13.6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27"/>
    </row>
    <row r="344" ht="13.6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27"/>
    </row>
    <row r="345" ht="13.6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27"/>
    </row>
    <row r="346" ht="13.6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27"/>
    </row>
    <row r="347" ht="13.6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27"/>
    </row>
    <row r="348" ht="13.6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27"/>
    </row>
    <row r="349" ht="13.6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27"/>
    </row>
    <row r="350" ht="13.6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27"/>
    </row>
    <row r="351" ht="13.6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27"/>
    </row>
    <row r="352" ht="13.6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27"/>
    </row>
    <row r="353" ht="13.6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27"/>
    </row>
    <row r="354" ht="13.6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27"/>
    </row>
    <row r="355" ht="13.6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27"/>
    </row>
    <row r="356" ht="13.6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27"/>
    </row>
    <row r="357" ht="13.6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27"/>
    </row>
    <row r="358" ht="13.6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27"/>
    </row>
    <row r="359" ht="13.6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27"/>
    </row>
    <row r="360" ht="13.6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27"/>
    </row>
    <row r="361" ht="13.6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27"/>
    </row>
    <row r="362" ht="13.6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27"/>
    </row>
    <row r="363" ht="13.6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27"/>
    </row>
    <row r="364" ht="13.6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27"/>
    </row>
    <row r="365" ht="13.6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27"/>
    </row>
    <row r="366" ht="13.6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27"/>
    </row>
    <row r="367" ht="13.6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27"/>
    </row>
    <row r="368" ht="13.6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27"/>
    </row>
    <row r="369" ht="13.6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27"/>
    </row>
    <row r="370" ht="13.6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27"/>
    </row>
    <row r="371" ht="13.6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27"/>
    </row>
    <row r="372" ht="13.6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27"/>
    </row>
    <row r="373" ht="13.6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27"/>
    </row>
    <row r="374" ht="13.6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27"/>
    </row>
    <row r="375" ht="13.6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27"/>
    </row>
    <row r="376" ht="13.6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27"/>
    </row>
    <row r="377" ht="13.6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27"/>
    </row>
    <row r="378" ht="13.6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27"/>
    </row>
    <row r="379" ht="13.6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27"/>
    </row>
    <row r="380" ht="13.6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27"/>
    </row>
    <row r="381" ht="13.6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27"/>
    </row>
    <row r="382" ht="13.6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27"/>
    </row>
    <row r="383" ht="13.6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27"/>
    </row>
    <row r="384" ht="13.6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27"/>
    </row>
    <row r="385" ht="13.6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27"/>
    </row>
    <row r="386" ht="13.6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27"/>
    </row>
    <row r="387" ht="13.6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27"/>
    </row>
    <row r="388" ht="13.6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27"/>
    </row>
    <row r="389" ht="13.6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27"/>
    </row>
    <row r="390" ht="13.6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27"/>
    </row>
    <row r="391" ht="13.6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27"/>
    </row>
    <row r="392" ht="13.6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27"/>
    </row>
    <row r="393" ht="13.6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27"/>
    </row>
    <row r="394" ht="13.6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27"/>
    </row>
    <row r="395" ht="13.6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27"/>
    </row>
    <row r="396" ht="13.6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27"/>
    </row>
    <row r="397" ht="13.6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27"/>
    </row>
    <row r="398" ht="13.6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27"/>
    </row>
    <row r="399" ht="13.6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27"/>
    </row>
    <row r="400" ht="13.6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27"/>
    </row>
    <row r="401" ht="13.6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27"/>
    </row>
    <row r="402" ht="13.6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27"/>
    </row>
    <row r="403" ht="13.6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27"/>
    </row>
    <row r="404" ht="13.6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27"/>
    </row>
    <row r="405" ht="13.6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27"/>
    </row>
    <row r="406" ht="13.6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27"/>
    </row>
    <row r="407" ht="13.6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27"/>
    </row>
    <row r="408" ht="13.6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27"/>
    </row>
    <row r="409" ht="13.6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27"/>
    </row>
    <row r="410" ht="13.6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27"/>
    </row>
    <row r="411" ht="13.6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27"/>
    </row>
    <row r="412" ht="13.6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27"/>
    </row>
    <row r="413" ht="13.6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27"/>
    </row>
    <row r="414" ht="13.6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27"/>
    </row>
    <row r="415" ht="13.6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27"/>
    </row>
    <row r="416" ht="13.6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27"/>
    </row>
    <row r="417" ht="13.6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27"/>
    </row>
    <row r="418" ht="13.6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27"/>
    </row>
    <row r="419" ht="13.6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27"/>
    </row>
    <row r="420" ht="13.6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27"/>
    </row>
    <row r="421" ht="13.6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27"/>
    </row>
    <row r="422" ht="13.6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27"/>
    </row>
    <row r="423" ht="13.6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27"/>
    </row>
    <row r="424" ht="13.6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27"/>
    </row>
    <row r="425" ht="13.6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27"/>
    </row>
    <row r="426" ht="13.6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27"/>
    </row>
    <row r="427" ht="13.6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27"/>
    </row>
    <row r="428" ht="13.6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27"/>
    </row>
    <row r="429" ht="13.6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27"/>
    </row>
    <row r="430" ht="13.6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27"/>
    </row>
    <row r="431" ht="13.6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27"/>
    </row>
    <row r="432" ht="13.6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27"/>
    </row>
    <row r="433" ht="13.6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27"/>
    </row>
    <row r="434" ht="13.6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27"/>
    </row>
    <row r="435" ht="13.6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27"/>
    </row>
    <row r="436" ht="13.6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27"/>
    </row>
    <row r="437" ht="13.6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27"/>
    </row>
    <row r="438" ht="13.6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27"/>
    </row>
    <row r="439" ht="13.6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27"/>
    </row>
    <row r="440" ht="13.6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27"/>
    </row>
    <row r="441" ht="13.6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27"/>
    </row>
    <row r="442" ht="13.6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27"/>
    </row>
    <row r="443" ht="13.6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27"/>
    </row>
    <row r="444" ht="13.6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27"/>
    </row>
    <row r="445" ht="13.6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27"/>
    </row>
    <row r="446" ht="13.6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27"/>
    </row>
    <row r="447" ht="13.6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27"/>
    </row>
    <row r="448" ht="13.6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27"/>
    </row>
    <row r="449" ht="13.6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27"/>
    </row>
    <row r="450" ht="13.6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27"/>
    </row>
    <row r="451" ht="13.6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27"/>
    </row>
    <row r="452" ht="13.6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27"/>
    </row>
    <row r="453" ht="13.6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27"/>
    </row>
    <row r="454" ht="13.6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27"/>
    </row>
    <row r="455" ht="13.6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27"/>
    </row>
    <row r="456" ht="13.6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27"/>
    </row>
    <row r="457" ht="13.6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27"/>
    </row>
    <row r="458" ht="13.6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27"/>
    </row>
    <row r="459" ht="13.6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27"/>
    </row>
    <row r="460" ht="13.6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27"/>
    </row>
    <row r="461" ht="13.6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27"/>
    </row>
    <row r="462" ht="13.6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27"/>
    </row>
    <row r="463" ht="13.6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27"/>
    </row>
    <row r="464" ht="13.6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27"/>
    </row>
    <row r="465" ht="13.6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27"/>
    </row>
    <row r="466" ht="13.6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27"/>
    </row>
    <row r="467" ht="13.6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27"/>
    </row>
    <row r="468" ht="13.6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27"/>
    </row>
    <row r="469" ht="13.6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27"/>
    </row>
    <row r="470" ht="13.6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27"/>
    </row>
    <row r="471" ht="13.6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27"/>
    </row>
    <row r="472" ht="13.6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27"/>
    </row>
    <row r="473" ht="13.6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27"/>
    </row>
    <row r="474" ht="13.6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27"/>
    </row>
    <row r="475" ht="13.6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27"/>
    </row>
    <row r="476" ht="13.6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27"/>
    </row>
    <row r="477" ht="13.6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27"/>
    </row>
    <row r="478" ht="13.6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27"/>
    </row>
    <row r="479" ht="13.6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27"/>
    </row>
    <row r="480" ht="13.6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27"/>
    </row>
    <row r="481" ht="13.6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27"/>
    </row>
    <row r="482" ht="13.6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27"/>
    </row>
    <row r="483" ht="13.6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27"/>
    </row>
    <row r="484" ht="13.6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27"/>
    </row>
    <row r="485" ht="13.6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27"/>
    </row>
    <row r="486" ht="13.6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27"/>
    </row>
    <row r="487" ht="13.6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27"/>
    </row>
    <row r="488" ht="13.6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27"/>
    </row>
    <row r="489" ht="13.6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27"/>
    </row>
    <row r="490" ht="13.6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27"/>
    </row>
    <row r="491" ht="13.6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27"/>
    </row>
    <row r="492" ht="13.6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27"/>
    </row>
    <row r="493" ht="13.6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27"/>
    </row>
    <row r="494" ht="13.6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27"/>
    </row>
    <row r="495" ht="13.6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27"/>
    </row>
    <row r="496" ht="13.6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27"/>
    </row>
    <row r="497" ht="13.6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27"/>
    </row>
    <row r="498" ht="13.6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27"/>
    </row>
    <row r="499" ht="13.6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27"/>
    </row>
    <row r="500" ht="13.6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27"/>
    </row>
    <row r="501" ht="13.6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27"/>
    </row>
    <row r="502" ht="13.6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27"/>
    </row>
    <row r="503" ht="13.6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27"/>
    </row>
    <row r="504" ht="13.6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27"/>
    </row>
    <row r="505" ht="13.6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27"/>
    </row>
    <row r="506" ht="13.6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27"/>
    </row>
    <row r="507" ht="13.6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27"/>
    </row>
    <row r="508" ht="13.6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27"/>
    </row>
    <row r="509" ht="13.6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27"/>
    </row>
    <row r="510" ht="13.6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27"/>
    </row>
    <row r="511" ht="13.6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27"/>
    </row>
    <row r="512" ht="13.6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27"/>
    </row>
    <row r="513" ht="13.6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27"/>
    </row>
    <row r="514" ht="13.6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27"/>
    </row>
    <row r="515" ht="13.6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27"/>
    </row>
    <row r="516" ht="13.6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27"/>
    </row>
    <row r="517" ht="13.6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27"/>
    </row>
    <row r="518" ht="13.6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27"/>
    </row>
    <row r="519" ht="13.6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27"/>
    </row>
    <row r="520" ht="13.6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27"/>
    </row>
    <row r="521" ht="13.6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27"/>
    </row>
    <row r="522" ht="13.6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27"/>
    </row>
    <row r="523" ht="13.6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27"/>
    </row>
    <row r="524" ht="13.6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27"/>
    </row>
    <row r="525" ht="13.6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27"/>
    </row>
    <row r="526" ht="13.6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27"/>
    </row>
    <row r="527" ht="13.6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27"/>
    </row>
    <row r="528" ht="13.6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27"/>
    </row>
    <row r="529" ht="13.6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27"/>
    </row>
    <row r="530" ht="13.6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27"/>
    </row>
    <row r="531" ht="13.6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27"/>
    </row>
    <row r="532" ht="13.6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27"/>
    </row>
    <row r="533" ht="13.6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27"/>
    </row>
    <row r="534" ht="13.6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27"/>
    </row>
    <row r="535" ht="13.6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27"/>
    </row>
    <row r="536" ht="13.6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27"/>
    </row>
    <row r="537" ht="13.6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27"/>
    </row>
    <row r="538" ht="13.6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27"/>
    </row>
    <row r="539" ht="13.6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27"/>
    </row>
    <row r="540" ht="13.6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27"/>
    </row>
    <row r="541" ht="13.6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27"/>
    </row>
    <row r="542" ht="13.6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27"/>
    </row>
    <row r="543" ht="13.6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27"/>
    </row>
    <row r="544" ht="13.6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27"/>
    </row>
    <row r="545" ht="13.6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27"/>
    </row>
    <row r="546" ht="13.6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27"/>
    </row>
    <row r="547" ht="13.6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27"/>
    </row>
    <row r="548" ht="13.6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27"/>
    </row>
    <row r="549" ht="13.6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27"/>
    </row>
    <row r="550" ht="13.6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27"/>
    </row>
    <row r="551" ht="13.6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27"/>
    </row>
    <row r="552" ht="13.6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27"/>
    </row>
    <row r="553" ht="13.6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27"/>
    </row>
    <row r="554" ht="13.6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27"/>
    </row>
    <row r="555" ht="13.6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27"/>
    </row>
    <row r="556" ht="13.6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27"/>
    </row>
    <row r="557" ht="13.6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27"/>
    </row>
    <row r="558" ht="13.6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27"/>
    </row>
    <row r="559" ht="13.6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27"/>
    </row>
    <row r="560" ht="13.6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27"/>
    </row>
    <row r="561" ht="13.6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27"/>
    </row>
    <row r="562" ht="13.6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27"/>
    </row>
    <row r="563" ht="13.6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27"/>
    </row>
    <row r="564" ht="13.6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27"/>
    </row>
    <row r="565" ht="13.6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27"/>
    </row>
    <row r="566" ht="13.6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27"/>
    </row>
    <row r="567" ht="13.6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27"/>
    </row>
    <row r="568" ht="13.6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27"/>
    </row>
    <row r="569" ht="13.6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27"/>
    </row>
    <row r="570" ht="13.6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27"/>
    </row>
    <row r="571" ht="13.6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27"/>
    </row>
    <row r="572" ht="13.6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27"/>
    </row>
    <row r="573" ht="13.6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27"/>
    </row>
    <row r="574" ht="13.6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27"/>
    </row>
    <row r="575" ht="13.6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27"/>
    </row>
    <row r="576" ht="13.6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27"/>
    </row>
    <row r="577" ht="13.6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27"/>
    </row>
    <row r="578" ht="13.6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27"/>
    </row>
    <row r="579" ht="13.6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27"/>
    </row>
    <row r="580" ht="13.6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27"/>
    </row>
    <row r="581" ht="13.6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27"/>
    </row>
    <row r="582" ht="13.6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27"/>
    </row>
    <row r="583" ht="13.6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27"/>
    </row>
    <row r="584" ht="13.6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27"/>
    </row>
    <row r="585" ht="13.6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27"/>
    </row>
    <row r="586" ht="13.6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27"/>
    </row>
    <row r="587" ht="13.6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27"/>
    </row>
    <row r="588" ht="13.6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27"/>
    </row>
    <row r="589" ht="13.6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27"/>
    </row>
    <row r="590" ht="13.6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27"/>
    </row>
    <row r="591" ht="13.6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27"/>
    </row>
    <row r="592" ht="13.6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27"/>
    </row>
    <row r="593" ht="13.6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27"/>
    </row>
    <row r="594" ht="13.6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27"/>
    </row>
    <row r="595" ht="13.6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27"/>
    </row>
    <row r="596" ht="13.6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27"/>
    </row>
    <row r="597" ht="13.6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27"/>
    </row>
    <row r="598" ht="13.6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27"/>
    </row>
    <row r="599" ht="13.6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27"/>
    </row>
    <row r="600" ht="13.6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27"/>
    </row>
    <row r="601" ht="13.6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27"/>
    </row>
    <row r="602" ht="13.6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27"/>
    </row>
    <row r="603" ht="13.6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27"/>
    </row>
    <row r="604" ht="13.6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27"/>
    </row>
    <row r="605" ht="13.6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27"/>
    </row>
    <row r="606" ht="13.6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27"/>
    </row>
    <row r="607" ht="13.6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27"/>
    </row>
    <row r="608" ht="13.6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27"/>
    </row>
    <row r="609" ht="13.6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27"/>
    </row>
    <row r="610" ht="13.6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27"/>
    </row>
    <row r="611" ht="13.6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27"/>
    </row>
    <row r="612" ht="13.6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27"/>
    </row>
    <row r="613" ht="13.6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27"/>
    </row>
    <row r="614" ht="13.6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27"/>
    </row>
    <row r="615" ht="13.6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27"/>
    </row>
    <row r="616" ht="13.6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27"/>
    </row>
    <row r="617" ht="13.6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27"/>
    </row>
    <row r="618" ht="13.6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27"/>
    </row>
    <row r="619" ht="13.6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27"/>
    </row>
    <row r="620" ht="13.6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27"/>
    </row>
    <row r="621" ht="13.6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27"/>
    </row>
    <row r="622" ht="13.6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27"/>
    </row>
    <row r="623" ht="13.6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27"/>
    </row>
    <row r="624" ht="13.6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27"/>
    </row>
    <row r="625" ht="13.6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27"/>
    </row>
    <row r="626" ht="13.6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27"/>
    </row>
    <row r="627" ht="13.6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27"/>
    </row>
    <row r="628" ht="13.6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27"/>
    </row>
    <row r="629" ht="13.6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27"/>
    </row>
    <row r="630" ht="13.6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27"/>
    </row>
    <row r="631" ht="13.6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27"/>
    </row>
    <row r="632" ht="13.6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27"/>
    </row>
    <row r="633" ht="13.6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27"/>
    </row>
    <row r="634" ht="13.6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27"/>
    </row>
    <row r="635" ht="13.6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27"/>
    </row>
    <row r="636" ht="13.6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27"/>
    </row>
    <row r="637" ht="13.6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27"/>
    </row>
    <row r="638" ht="13.6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27"/>
    </row>
    <row r="639" ht="13.6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27"/>
    </row>
    <row r="640" ht="13.6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27"/>
    </row>
    <row r="641" ht="13.6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27"/>
    </row>
    <row r="642" ht="13.6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27"/>
    </row>
    <row r="643" ht="13.6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27"/>
    </row>
    <row r="644" ht="13.6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27"/>
    </row>
    <row r="645" ht="13.6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27"/>
    </row>
    <row r="646" ht="13.6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27"/>
    </row>
    <row r="647" ht="13.6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27"/>
    </row>
    <row r="648" ht="13.6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27"/>
    </row>
    <row r="649" ht="13.6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27"/>
    </row>
    <row r="650" ht="13.6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27"/>
    </row>
    <row r="651" ht="13.6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27"/>
    </row>
    <row r="652" ht="13.6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27"/>
    </row>
    <row r="653" ht="13.6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27"/>
    </row>
    <row r="654" ht="13.6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27"/>
    </row>
    <row r="655" ht="13.6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27"/>
    </row>
    <row r="656" ht="13.6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27"/>
    </row>
    <row r="657" ht="13.6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27"/>
    </row>
    <row r="658" ht="13.6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27"/>
    </row>
    <row r="659" ht="13.6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27"/>
    </row>
    <row r="660" ht="13.6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27"/>
    </row>
    <row r="661" ht="13.6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27"/>
    </row>
    <row r="662" ht="13.6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27"/>
    </row>
    <row r="663" ht="13.6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27"/>
    </row>
    <row r="664" ht="13.6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27"/>
    </row>
    <row r="665" ht="13.6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27"/>
    </row>
    <row r="666" ht="13.6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27"/>
    </row>
    <row r="667" ht="13.6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27"/>
    </row>
    <row r="668" ht="13.6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27"/>
    </row>
    <row r="669" ht="13.6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27"/>
    </row>
    <row r="670" ht="13.6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27"/>
    </row>
    <row r="671" ht="13.6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27"/>
    </row>
    <row r="672" ht="13.6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27"/>
    </row>
    <row r="673" ht="13.6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27"/>
    </row>
    <row r="674" ht="13.6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27"/>
    </row>
    <row r="675" ht="13.6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27"/>
    </row>
    <row r="676" ht="13.6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27"/>
    </row>
    <row r="677" ht="13.6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27"/>
    </row>
    <row r="678" ht="13.6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27"/>
    </row>
    <row r="679" ht="13.6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27"/>
    </row>
    <row r="680" ht="13.6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27"/>
    </row>
    <row r="681" ht="13.6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27"/>
    </row>
    <row r="682" ht="13.6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27"/>
    </row>
    <row r="683" ht="13.6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27"/>
    </row>
    <row r="684" ht="13.6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27"/>
    </row>
    <row r="685" ht="13.6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27"/>
    </row>
    <row r="686" ht="13.6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27"/>
    </row>
    <row r="687" ht="13.6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27"/>
    </row>
    <row r="688" ht="13.6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27"/>
    </row>
    <row r="689" ht="13.6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27"/>
    </row>
    <row r="690" ht="13.6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27"/>
    </row>
    <row r="691" ht="13.6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27"/>
    </row>
    <row r="692" ht="13.6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27"/>
    </row>
    <row r="693" ht="13.6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27"/>
    </row>
    <row r="694" ht="13.6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27"/>
    </row>
    <row r="695" ht="13.6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27"/>
    </row>
    <row r="696" ht="13.6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27"/>
    </row>
    <row r="697" ht="13.6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27"/>
    </row>
    <row r="698" ht="13.6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27"/>
    </row>
    <row r="699" ht="13.6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27"/>
    </row>
    <row r="700" ht="13.6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27"/>
    </row>
    <row r="701" ht="13.6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27"/>
    </row>
    <row r="702" ht="13.6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27"/>
    </row>
    <row r="703" ht="13.6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27"/>
    </row>
    <row r="704" ht="13.6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27"/>
    </row>
    <row r="705" ht="13.6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27"/>
    </row>
    <row r="706" ht="13.6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27"/>
    </row>
    <row r="707" ht="13.6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27"/>
    </row>
    <row r="708" ht="13.6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27"/>
    </row>
    <row r="709" ht="13.6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27"/>
    </row>
    <row r="710" ht="13.6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27"/>
    </row>
    <row r="711" ht="13.6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27"/>
    </row>
    <row r="712" ht="13.6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27"/>
    </row>
    <row r="713" ht="13.6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27"/>
    </row>
    <row r="714" ht="13.6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27"/>
    </row>
    <row r="715" ht="13.6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27"/>
    </row>
    <row r="716" ht="13.6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27"/>
    </row>
    <row r="717" ht="13.6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27"/>
    </row>
    <row r="718" ht="13.6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27"/>
    </row>
    <row r="719" ht="13.6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27"/>
    </row>
    <row r="720" ht="13.6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27"/>
    </row>
    <row r="721" ht="13.6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27"/>
    </row>
    <row r="722" ht="13.6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27"/>
    </row>
    <row r="723" ht="13.6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27"/>
    </row>
    <row r="724" ht="13.6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27"/>
    </row>
    <row r="725" ht="13.6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27"/>
    </row>
    <row r="726" ht="13.6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27"/>
    </row>
    <row r="727" ht="13.6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27"/>
    </row>
    <row r="728" ht="13.6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27"/>
    </row>
    <row r="729" ht="13.6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27"/>
    </row>
    <row r="730" ht="13.6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27"/>
    </row>
    <row r="731" ht="13.6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27"/>
    </row>
    <row r="732" ht="13.6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27"/>
    </row>
    <row r="733" ht="13.6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27"/>
    </row>
    <row r="734" ht="13.6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27"/>
    </row>
    <row r="735" ht="13.6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27"/>
    </row>
    <row r="736" ht="13.6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27"/>
    </row>
    <row r="737" ht="13.6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27"/>
    </row>
    <row r="738" ht="13.6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27"/>
    </row>
    <row r="739" ht="13.6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27"/>
    </row>
    <row r="740" ht="13.6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27"/>
    </row>
    <row r="741" ht="13.6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27"/>
    </row>
    <row r="742" ht="13.6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27"/>
    </row>
    <row r="743" ht="13.6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27"/>
    </row>
    <row r="744" ht="13.6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27"/>
    </row>
    <row r="745" ht="13.6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27"/>
    </row>
    <row r="746" ht="13.6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27"/>
    </row>
    <row r="747" ht="13.6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27"/>
    </row>
    <row r="748" ht="13.6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27"/>
    </row>
    <row r="749" ht="13.6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27"/>
    </row>
    <row r="750" ht="13.6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27"/>
    </row>
    <row r="751" ht="13.6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27"/>
    </row>
    <row r="752" ht="13.6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27"/>
    </row>
    <row r="753" ht="13.6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27"/>
    </row>
    <row r="754" ht="13.6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27"/>
    </row>
    <row r="755" ht="13.6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27"/>
    </row>
    <row r="756" ht="13.6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27"/>
    </row>
    <row r="757" ht="13.6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27"/>
    </row>
    <row r="758" ht="13.6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27"/>
    </row>
    <row r="759" ht="13.6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27"/>
    </row>
    <row r="760" ht="13.6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27"/>
    </row>
    <row r="761" ht="13.6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27"/>
    </row>
    <row r="762" ht="13.6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27"/>
    </row>
    <row r="763" ht="13.6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27"/>
    </row>
    <row r="764" ht="13.6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27"/>
    </row>
    <row r="765" ht="13.6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27"/>
    </row>
    <row r="766" ht="13.6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27"/>
    </row>
    <row r="767" ht="13.6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27"/>
    </row>
    <row r="768" ht="13.6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27"/>
    </row>
    <row r="769" ht="13.6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27"/>
    </row>
    <row r="770" ht="13.6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27"/>
    </row>
    <row r="771" ht="13.6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27"/>
    </row>
    <row r="772" ht="13.6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27"/>
    </row>
    <row r="773" ht="13.6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27"/>
    </row>
    <row r="774" ht="13.6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27"/>
    </row>
    <row r="775" ht="13.6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27"/>
    </row>
    <row r="776" ht="13.6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27"/>
    </row>
    <row r="777" ht="13.6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27"/>
    </row>
    <row r="778" ht="13.6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27"/>
    </row>
    <row r="779" ht="13.6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27"/>
    </row>
    <row r="780" ht="13.6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27"/>
    </row>
    <row r="781" ht="13.6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27"/>
    </row>
    <row r="782" ht="13.6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27"/>
    </row>
    <row r="783" ht="13.6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27"/>
    </row>
    <row r="784" ht="13.6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27"/>
    </row>
    <row r="785" ht="13.6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27"/>
    </row>
    <row r="786" ht="13.6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27"/>
    </row>
    <row r="787" ht="13.6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27"/>
    </row>
    <row r="788" ht="13.6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27"/>
    </row>
    <row r="789" ht="13.6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27"/>
    </row>
    <row r="790" ht="13.6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27"/>
    </row>
    <row r="791" ht="13.6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27"/>
    </row>
    <row r="792" ht="13.6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27"/>
    </row>
    <row r="793" ht="13.6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27"/>
    </row>
    <row r="794" ht="13.6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27"/>
    </row>
    <row r="795" ht="13.6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27"/>
    </row>
    <row r="796" ht="13.6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27"/>
    </row>
    <row r="797" ht="13.6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27"/>
    </row>
    <row r="798" ht="13.6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27"/>
    </row>
    <row r="799" ht="13.6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27"/>
    </row>
    <row r="800" ht="13.6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27"/>
    </row>
    <row r="801" ht="13.6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27"/>
    </row>
    <row r="802" ht="13.6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27"/>
    </row>
    <row r="803" ht="13.6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27"/>
    </row>
    <row r="804" ht="13.6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27"/>
    </row>
    <row r="805" ht="13.6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27"/>
    </row>
    <row r="806" ht="13.6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27"/>
    </row>
    <row r="807" ht="13.6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27"/>
    </row>
    <row r="808" ht="13.6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27"/>
    </row>
    <row r="809" ht="13.6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27"/>
    </row>
    <row r="810" ht="13.6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27"/>
    </row>
    <row r="811" ht="13.6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27"/>
    </row>
    <row r="812" ht="13.6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27"/>
    </row>
    <row r="813" ht="13.6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27"/>
    </row>
    <row r="814" ht="13.6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27"/>
    </row>
    <row r="815" ht="13.6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27"/>
    </row>
    <row r="816" ht="13.6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27"/>
    </row>
    <row r="817" ht="13.6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27"/>
    </row>
    <row r="818" ht="13.6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27"/>
    </row>
    <row r="819" ht="13.6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27"/>
    </row>
    <row r="820" ht="13.6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27"/>
    </row>
    <row r="821" ht="13.6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27"/>
    </row>
    <row r="822" ht="13.6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27"/>
    </row>
    <row r="823" ht="13.6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27"/>
    </row>
    <row r="824" ht="13.6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27"/>
    </row>
    <row r="825" ht="13.6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27"/>
    </row>
    <row r="826" ht="13.6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27"/>
    </row>
    <row r="827" ht="13.6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27"/>
    </row>
    <row r="828" ht="13.6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27"/>
    </row>
    <row r="829" ht="13.6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27"/>
    </row>
    <row r="830" ht="13.6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27"/>
    </row>
    <row r="831" ht="13.6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27"/>
    </row>
    <row r="832" ht="13.6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27"/>
    </row>
    <row r="833" ht="13.6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27"/>
    </row>
    <row r="834" ht="13.6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27"/>
    </row>
    <row r="835" ht="13.6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27"/>
    </row>
    <row r="836" ht="13.6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27"/>
    </row>
    <row r="837" ht="13.6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27"/>
    </row>
    <row r="838" ht="13.6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27"/>
    </row>
    <row r="839" ht="13.6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27"/>
    </row>
    <row r="840" ht="13.6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27"/>
    </row>
    <row r="841" ht="13.6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27"/>
    </row>
    <row r="842" ht="13.6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27"/>
    </row>
    <row r="843" ht="13.6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27"/>
    </row>
    <row r="844" ht="13.6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27"/>
    </row>
    <row r="845" ht="13.6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27"/>
    </row>
    <row r="846" ht="13.6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27"/>
    </row>
    <row r="847" ht="13.6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27"/>
    </row>
    <row r="848" ht="13.6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27"/>
    </row>
    <row r="849" ht="13.6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27"/>
    </row>
    <row r="850" ht="13.6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27"/>
    </row>
    <row r="851" ht="13.6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27"/>
    </row>
    <row r="852" ht="13.6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27"/>
    </row>
    <row r="853" ht="13.6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27"/>
    </row>
    <row r="854" ht="13.6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27"/>
    </row>
    <row r="855" ht="13.6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27"/>
    </row>
    <row r="856" ht="13.6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27"/>
    </row>
    <row r="857" ht="13.6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27"/>
    </row>
    <row r="858" ht="13.6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27"/>
    </row>
    <row r="859" ht="13.6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27"/>
    </row>
    <row r="860" ht="13.6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27"/>
    </row>
    <row r="861" ht="13.6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27"/>
    </row>
    <row r="862" ht="13.6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27"/>
    </row>
    <row r="863" ht="13.6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27"/>
    </row>
    <row r="864" ht="13.6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27"/>
    </row>
    <row r="865" ht="13.6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27"/>
    </row>
    <row r="866" ht="13.6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27"/>
    </row>
    <row r="867" ht="13.6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27"/>
    </row>
    <row r="868" ht="13.6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27"/>
    </row>
    <row r="869" ht="13.6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27"/>
    </row>
    <row r="870" ht="13.6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27"/>
    </row>
    <row r="871" ht="13.6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27"/>
    </row>
    <row r="872" ht="13.6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27"/>
    </row>
    <row r="873" ht="13.6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27"/>
    </row>
    <row r="874" ht="13.6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27"/>
    </row>
    <row r="875" ht="13.6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27"/>
    </row>
    <row r="876" ht="13.6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27"/>
    </row>
    <row r="877" ht="13.6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27"/>
    </row>
    <row r="878" ht="13.6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27"/>
    </row>
    <row r="879" ht="13.6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27"/>
    </row>
    <row r="880" ht="13.6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27"/>
    </row>
    <row r="881" ht="13.6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27"/>
    </row>
    <row r="882" ht="13.6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27"/>
    </row>
    <row r="883" ht="13.6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27"/>
    </row>
    <row r="884" ht="13.6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27"/>
    </row>
    <row r="885" ht="13.6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27"/>
    </row>
    <row r="886" ht="13.6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27"/>
    </row>
    <row r="887" ht="13.6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27"/>
    </row>
    <row r="888" ht="13.6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27"/>
    </row>
    <row r="889" ht="13.6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27"/>
    </row>
    <row r="890" ht="13.6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27"/>
    </row>
    <row r="891" ht="13.6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27"/>
    </row>
    <row r="892" ht="13.6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27"/>
    </row>
    <row r="893" ht="13.6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27"/>
    </row>
    <row r="894" ht="13.6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27"/>
    </row>
    <row r="895" ht="13.6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27"/>
    </row>
    <row r="896" ht="13.6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27"/>
    </row>
    <row r="897" ht="13.6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27"/>
    </row>
    <row r="898" ht="13.6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27"/>
    </row>
    <row r="899" ht="13.6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27"/>
    </row>
    <row r="900" ht="13.6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27"/>
    </row>
    <row r="901" ht="13.6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27"/>
    </row>
    <row r="902" ht="13.6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27"/>
    </row>
    <row r="903" ht="13.6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27"/>
    </row>
    <row r="904" ht="13.6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27"/>
    </row>
    <row r="905" ht="13.6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27"/>
    </row>
    <row r="906" ht="13.6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27"/>
    </row>
    <row r="907" ht="13.6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27"/>
    </row>
    <row r="908" ht="13.6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27"/>
    </row>
    <row r="909" ht="13.6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27"/>
    </row>
    <row r="910" ht="13.6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27"/>
    </row>
    <row r="911" ht="13.6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27"/>
    </row>
    <row r="912" ht="13.6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27"/>
    </row>
    <row r="913" ht="13.6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27"/>
    </row>
    <row r="914" ht="13.6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27"/>
    </row>
    <row r="915" ht="13.6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27"/>
    </row>
    <row r="916" ht="13.6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27"/>
    </row>
    <row r="917" ht="13.6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27"/>
    </row>
    <row r="918" ht="13.6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27"/>
    </row>
    <row r="919" ht="13.6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27"/>
    </row>
    <row r="920" ht="13.6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27"/>
    </row>
    <row r="921" ht="13.6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27"/>
    </row>
    <row r="922" ht="13.6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27"/>
    </row>
    <row r="923" ht="13.6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27"/>
    </row>
    <row r="924" ht="13.6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27"/>
    </row>
    <row r="925" ht="13.6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27"/>
    </row>
    <row r="926" ht="13.6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27"/>
    </row>
    <row r="927" ht="13.6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27"/>
    </row>
    <row r="928" ht="13.6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27"/>
    </row>
    <row r="929" ht="13.6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27"/>
    </row>
    <row r="930" ht="13.6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27"/>
    </row>
    <row r="931" ht="13.6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27"/>
    </row>
    <row r="932" ht="13.6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27"/>
    </row>
    <row r="933" ht="13.6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27"/>
    </row>
    <row r="934" ht="13.6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27"/>
    </row>
    <row r="935" ht="13.6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27"/>
    </row>
    <row r="936" ht="13.6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27"/>
    </row>
    <row r="937" ht="13.6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27"/>
    </row>
    <row r="938" ht="13.6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27"/>
    </row>
    <row r="939" ht="13.6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27"/>
    </row>
    <row r="940" ht="13.6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27"/>
    </row>
    <row r="941" ht="13.6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27"/>
    </row>
    <row r="942" ht="13.6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27"/>
    </row>
    <row r="943" ht="13.6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27"/>
    </row>
    <row r="944" ht="13.6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27"/>
    </row>
    <row r="945" ht="13.6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27"/>
    </row>
    <row r="946" ht="13.6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27"/>
    </row>
    <row r="947" ht="13.6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27"/>
    </row>
    <row r="948" ht="13.6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27"/>
    </row>
    <row r="949" ht="13.6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27"/>
    </row>
    <row r="950" ht="13.6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27"/>
    </row>
    <row r="951" ht="13.6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27"/>
    </row>
    <row r="952" ht="13.6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27"/>
    </row>
    <row r="953" ht="13.6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27"/>
    </row>
    <row r="954" ht="13.6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27"/>
    </row>
    <row r="955" ht="13.6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27"/>
    </row>
    <row r="956" ht="13.6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27"/>
    </row>
    <row r="957" ht="13.6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27"/>
    </row>
    <row r="958" ht="13.6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27"/>
    </row>
    <row r="959" ht="13.6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27"/>
    </row>
    <row r="960" ht="13.6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27"/>
    </row>
    <row r="961" ht="13.6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27"/>
    </row>
    <row r="962" ht="13.6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27"/>
    </row>
    <row r="963" ht="13.6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27"/>
    </row>
    <row r="964" ht="13.6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27"/>
    </row>
    <row r="965" ht="13.6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27"/>
    </row>
    <row r="966" ht="13.6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27"/>
    </row>
    <row r="967" ht="13.6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27"/>
    </row>
    <row r="968" ht="13.6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27"/>
    </row>
    <row r="969" ht="13.6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27"/>
    </row>
    <row r="970" ht="13.6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27"/>
    </row>
    <row r="971" ht="13.6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27"/>
    </row>
    <row r="972" ht="13.6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27"/>
    </row>
    <row r="973" ht="13.6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27"/>
    </row>
    <row r="974" ht="13.6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27"/>
    </row>
    <row r="975" ht="13.6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27"/>
    </row>
    <row r="976" ht="13.6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27"/>
    </row>
    <row r="977" ht="13.6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27"/>
    </row>
    <row r="978" ht="13.6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27"/>
    </row>
    <row r="979" ht="13.6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27"/>
    </row>
    <row r="980" ht="13.6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27"/>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