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oeba\OneDrive\Documents\"/>
    </mc:Choice>
  </mc:AlternateContent>
  <xr:revisionPtr revIDLastSave="0" documentId="8_{14913EFC-39AD-4E2B-9BE6-904EA495AC72}" xr6:coauthVersionLast="45" xr6:coauthVersionMax="45" xr10:uidLastSave="{00000000-0000-0000-0000-000000000000}"/>
  <bookViews>
    <workbookView xWindow="60948" yWindow="8916" windowWidth="23148" windowHeight="12918" xr2:uid="{00000000-000D-0000-FFFF-FFFF00000000}"/>
  </bookViews>
  <sheets>
    <sheet name="Income Calculator" sheetId="1" r:id="rId1"/>
  </sheets>
  <definedNames>
    <definedName name="_xlnm.Print_Area" localSheetId="0">'Income Calculator'!$A$3:$H$51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" l="1"/>
  <c r="J41" i="1"/>
  <c r="J52" i="1" l="1"/>
  <c r="F34" i="1" l="1"/>
  <c r="F35" i="1"/>
  <c r="F36" i="1"/>
  <c r="F37" i="1"/>
  <c r="F38" i="1"/>
  <c r="F39" i="1"/>
  <c r="F40" i="1"/>
  <c r="F41" i="1"/>
  <c r="F42" i="1"/>
  <c r="F43" i="1"/>
  <c r="F44" i="1"/>
  <c r="F33" i="1"/>
  <c r="C57" i="1" l="1"/>
  <c r="F45" i="1"/>
  <c r="C50" i="1" s="1"/>
  <c r="C51" i="1" s="1"/>
  <c r="J36" i="1"/>
  <c r="J37" i="1" s="1"/>
  <c r="K39" i="1" l="1"/>
  <c r="K37" i="1"/>
  <c r="K40" i="1"/>
  <c r="K36" i="1"/>
  <c r="K38" i="1"/>
  <c r="J40" i="1"/>
  <c r="B34" i="1" l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J38" i="1"/>
  <c r="J39" i="1" s="1"/>
  <c r="C21" i="1"/>
  <c r="C27" i="1" l="1"/>
  <c r="C53" i="1" l="1"/>
  <c r="C55" i="1" s="1"/>
</calcChain>
</file>

<file path=xl/sharedStrings.xml><?xml version="1.0" encoding="utf-8"?>
<sst xmlns="http://schemas.openxmlformats.org/spreadsheetml/2006/main" count="66" uniqueCount="51">
  <si>
    <t>Month</t>
  </si>
  <si>
    <t>Loan Amount</t>
  </si>
  <si>
    <t>*</t>
  </si>
  <si>
    <t>Rate</t>
  </si>
  <si>
    <t>Other Documented Income</t>
  </si>
  <si>
    <t>Bank Statement Income</t>
  </si>
  <si>
    <t>Total Income</t>
  </si>
  <si>
    <t>DTI</t>
  </si>
  <si>
    <t>Monthly Taxes</t>
  </si>
  <si>
    <t>Monthly Insurance</t>
  </si>
  <si>
    <t>HOA Dues</t>
  </si>
  <si>
    <t>Other Debts</t>
  </si>
  <si>
    <t>Less: Proceeds from the sale or liquidation of significant assets (including sales of real estate, financial assets - including stocks and bonds, life insurance policies and autos) and loan proceeds from borrowing)</t>
  </si>
  <si>
    <t>Borrower Name:</t>
  </si>
  <si>
    <t>Enter Name Here</t>
  </si>
  <si>
    <t xml:space="preserve">Loan Number: </t>
  </si>
  <si>
    <t>Enter Loan Number Here</t>
  </si>
  <si>
    <t>Date of Completion</t>
  </si>
  <si>
    <t>Enter Completion Date</t>
  </si>
  <si>
    <t xml:space="preserve">Name of the Individual Completing The Form: </t>
  </si>
  <si>
    <t>5/1 ARM</t>
  </si>
  <si>
    <t>5/1 ARM 10 Year IO</t>
  </si>
  <si>
    <t>7/1 ARM</t>
  </si>
  <si>
    <t>7/1 ARM 10 Year IO</t>
  </si>
  <si>
    <t>Qualifying Payment</t>
  </si>
  <si>
    <t>Product Type</t>
  </si>
  <si>
    <t>DTI Pass/Fail</t>
  </si>
  <si>
    <t>LTV</t>
  </si>
  <si>
    <t>Income</t>
  </si>
  <si>
    <t xml:space="preserve">Less: Transfers </t>
  </si>
  <si>
    <t>Standard Expense Factor</t>
  </si>
  <si>
    <t>CPA Verified Deposits</t>
  </si>
  <si>
    <t>Total Deposits into Bank Statements</t>
  </si>
  <si>
    <t>Adjusted Deposits into Bank Statements</t>
  </si>
  <si>
    <t>Deposits into Personal Account from Business Account</t>
  </si>
  <si>
    <t>CPA Verified Expense Factor*</t>
  </si>
  <si>
    <t>Actual Payment</t>
  </si>
  <si>
    <t>Analysis Type Required</t>
  </si>
  <si>
    <t>Mortgage Payment for Qualifying</t>
  </si>
  <si>
    <t>Proposed Monthly Obligations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</si>
  <si>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4" tint="-0.499984740745262"/>
        <rFont val="Calibri"/>
        <family val="2"/>
        <scheme val="minor"/>
      </rPr>
      <t xml:space="preserve"> =  Required Field</t>
    </r>
  </si>
  <si>
    <t>Revenue %</t>
  </si>
  <si>
    <t>Revenue on P&amp;L*</t>
  </si>
  <si>
    <t>15 Year Fixed</t>
  </si>
  <si>
    <t>30 Year Fixed</t>
  </si>
  <si>
    <t>Type 2</t>
  </si>
  <si>
    <t>Type 1</t>
  </si>
  <si>
    <t>Type 3</t>
  </si>
  <si>
    <t>Type 4</t>
  </si>
  <si>
    <t>*Only required if the borrower is qualifying using a CPA signed P&amp;L and bank statements (not allowed for Type 4 Borrowers)</t>
  </si>
  <si>
    <t>Borrowers' Ownership % of Their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</si>
</sst>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C34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3" fillId="2" borderId="4" xfId="0" applyFont="1" applyFill="1" applyBorder="1"/>
    <xf numFmtId="0" fontId="3" fillId="2" borderId="8" xfId="0" applyFont="1" applyFill="1" applyBorder="1"/>
    <xf numFmtId="44" fontId="4" fillId="3" borderId="15" xfId="0" applyNumberFormat="1" applyFont="1" applyFill="1" applyBorder="1" applyAlignment="1">
      <alignment horizontal="center" vertical="center" wrapText="1"/>
    </xf>
    <xf numFmtId="44" fontId="4" fillId="3" borderId="16" xfId="0" applyNumberFormat="1" applyFont="1" applyFill="1" applyBorder="1" applyAlignment="1">
      <alignment horizontal="center" vertical="center" wrapText="1"/>
    </xf>
    <xf numFmtId="17" fontId="0" fillId="4" borderId="6" xfId="0" applyNumberFormat="1" applyFill="1" applyBorder="1"/>
    <xf numFmtId="17" fontId="0" fillId="2" borderId="6" xfId="0" applyNumberFormat="1" applyFill="1" applyBorder="1"/>
    <xf numFmtId="0" fontId="3" fillId="4" borderId="8" xfId="0" applyFont="1" applyFill="1" applyBorder="1"/>
    <xf numFmtId="44" fontId="0" fillId="3" borderId="0" xfId="0" applyNumberFormat="1" applyFill="1"/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7" fillId="2" borderId="11" xfId="0" applyFont="1" applyFill="1" applyBorder="1"/>
    <xf numFmtId="0" fontId="6" fillId="2" borderId="12" xfId="0" applyFont="1" applyFill="1" applyBorder="1"/>
    <xf numFmtId="0" fontId="3" fillId="2" borderId="11" xfId="0" applyFont="1" applyFill="1" applyBorder="1"/>
    <xf numFmtId="0" fontId="3" fillId="4" borderId="6" xfId="0" applyFont="1" applyFill="1" applyBorder="1"/>
    <xf numFmtId="0" fontId="3" fillId="4" borderId="11" xfId="0" applyFont="1" applyFill="1" applyBorder="1"/>
    <xf numFmtId="0" fontId="3" fillId="2" borderId="6" xfId="0" applyFont="1" applyFill="1" applyBorder="1"/>
    <xf numFmtId="44" fontId="4" fillId="3" borderId="11" xfId="0" applyNumberFormat="1" applyFont="1" applyFill="1" applyBorder="1" applyAlignment="1">
      <alignment vertical="center" wrapText="1"/>
    </xf>
    <xf numFmtId="44" fontId="4" fillId="3" borderId="17" xfId="0" applyNumberFormat="1" applyFont="1" applyFill="1" applyBorder="1" applyAlignment="1">
      <alignment vertical="center" wrapText="1"/>
    </xf>
    <xf numFmtId="44" fontId="2" fillId="3" borderId="3" xfId="0" applyNumberFormat="1" applyFont="1" applyFill="1" applyBorder="1" applyAlignment="1">
      <alignment vertical="center" wrapText="1"/>
    </xf>
    <xf numFmtId="8" fontId="3" fillId="2" borderId="12" xfId="0" applyNumberFormat="1" applyFont="1" applyFill="1" applyBorder="1"/>
    <xf numFmtId="8" fontId="3" fillId="2" borderId="9" xfId="1" applyNumberFormat="1" applyFont="1" applyFill="1" applyBorder="1"/>
    <xf numFmtId="0" fontId="3" fillId="2" borderId="12" xfId="0" applyFont="1" applyFill="1" applyBorder="1"/>
    <xf numFmtId="9" fontId="7" fillId="2" borderId="0" xfId="0" applyNumberFormat="1" applyFont="1" applyFill="1"/>
    <xf numFmtId="0" fontId="0" fillId="2" borderId="18" xfId="0" applyFill="1" applyBorder="1"/>
    <xf numFmtId="8" fontId="0" fillId="2" borderId="18" xfId="0" applyNumberFormat="1" applyFill="1" applyBorder="1"/>
    <xf numFmtId="44" fontId="0" fillId="2" borderId="18" xfId="0" applyNumberFormat="1" applyFill="1" applyBorder="1"/>
    <xf numFmtId="10" fontId="3" fillId="2" borderId="12" xfId="2" applyNumberFormat="1" applyFont="1" applyFill="1" applyBorder="1"/>
    <xf numFmtId="44" fontId="2" fillId="3" borderId="3" xfId="0" applyNumberFormat="1" applyFont="1" applyFill="1" applyBorder="1" applyAlignment="1">
      <alignment horizontal="center" vertical="center" wrapText="1"/>
    </xf>
    <xf numFmtId="44" fontId="8" fillId="2" borderId="5" xfId="1" applyFont="1" applyFill="1" applyBorder="1"/>
    <xf numFmtId="44" fontId="8" fillId="4" borderId="7" xfId="1" applyFont="1" applyFill="1" applyBorder="1"/>
    <xf numFmtId="44" fontId="8" fillId="0" borderId="7" xfId="1" applyFont="1" applyBorder="1"/>
    <xf numFmtId="17" fontId="0" fillId="4" borderId="8" xfId="0" applyNumberFormat="1" applyFill="1" applyBorder="1"/>
    <xf numFmtId="44" fontId="8" fillId="4" borderId="9" xfId="1" applyFont="1" applyFill="1" applyBorder="1"/>
    <xf numFmtId="9" fontId="0" fillId="2" borderId="0" xfId="0" applyNumberFormat="1" applyFill="1"/>
    <xf numFmtId="0" fontId="0" fillId="2" borderId="0" xfId="0" applyFill="1" applyAlignment="1">
      <alignment vertical="top" wrapText="1"/>
    </xf>
    <xf numFmtId="0" fontId="3" fillId="2" borderId="11" xfId="0" applyFont="1" applyFill="1" applyBorder="1" applyAlignment="1">
      <alignment horizontal="left"/>
    </xf>
    <xf numFmtId="44" fontId="0" fillId="2" borderId="0" xfId="0" applyNumberFormat="1" applyFill="1"/>
    <xf numFmtId="8" fontId="0" fillId="2" borderId="0" xfId="0" applyNumberFormat="1" applyFill="1"/>
    <xf numFmtId="0" fontId="3" fillId="4" borderId="4" xfId="0" applyFont="1" applyFill="1" applyBorder="1"/>
    <xf numFmtId="0" fontId="5" fillId="4" borderId="0" xfId="0" applyFont="1" applyFill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9" fontId="7" fillId="2" borderId="12" xfId="0" applyNumberFormat="1" applyFont="1" applyFill="1" applyBorder="1" applyProtection="1">
      <protection locked="0"/>
    </xf>
    <xf numFmtId="44" fontId="7" fillId="4" borderId="5" xfId="1" applyFont="1" applyFill="1" applyBorder="1" applyProtection="1">
      <protection locked="0"/>
    </xf>
    <xf numFmtId="10" fontId="8" fillId="2" borderId="7" xfId="2" applyNumberFormat="1" applyFont="1" applyFill="1" applyBorder="1" applyProtection="1">
      <protection locked="0"/>
    </xf>
    <xf numFmtId="10" fontId="7" fillId="4" borderId="7" xfId="0" applyNumberFormat="1" applyFont="1" applyFill="1" applyBorder="1" applyProtection="1"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44" fontId="7" fillId="2" borderId="5" xfId="1" applyFont="1" applyFill="1" applyBorder="1" applyProtection="1">
      <protection locked="0"/>
    </xf>
    <xf numFmtId="44" fontId="7" fillId="4" borderId="7" xfId="1" applyFont="1" applyFill="1" applyBorder="1" applyProtection="1">
      <protection locked="0"/>
    </xf>
    <xf numFmtId="44" fontId="7" fillId="2" borderId="7" xfId="1" applyFont="1" applyFill="1" applyBorder="1" applyProtection="1">
      <protection locked="0"/>
    </xf>
    <xf numFmtId="44" fontId="7" fillId="4" borderId="10" xfId="1" applyFont="1" applyFill="1" applyBorder="1" applyProtection="1">
      <protection locked="0"/>
    </xf>
    <xf numFmtId="44" fontId="7" fillId="2" borderId="12" xfId="1" applyFont="1" applyFill="1" applyBorder="1" applyProtection="1">
      <protection locked="0"/>
    </xf>
    <xf numFmtId="44" fontId="7" fillId="2" borderId="14" xfId="1" applyFont="1" applyFill="1" applyBorder="1" applyProtection="1">
      <protection locked="0"/>
    </xf>
    <xf numFmtId="44" fontId="7" fillId="4" borderId="0" xfId="1" applyFont="1" applyFill="1" applyProtection="1">
      <protection locked="0"/>
    </xf>
    <xf numFmtId="44" fontId="7" fillId="0" borderId="0" xfId="1" applyFont="1" applyProtection="1">
      <protection locked="0"/>
    </xf>
    <xf numFmtId="44" fontId="7" fillId="4" borderId="19" xfId="1" applyFont="1" applyFill="1" applyBorder="1" applyProtection="1">
      <protection locked="0"/>
    </xf>
    <xf numFmtId="17" fontId="7" fillId="2" borderId="4" xfId="0" applyNumberFormat="1" applyFont="1" applyFill="1" applyBorder="1" applyProtection="1">
      <protection locked="0"/>
    </xf>
    <xf numFmtId="44" fontId="7" fillId="4" borderId="12" xfId="1" applyFont="1" applyFill="1" applyBorder="1" applyProtection="1">
      <protection locked="0"/>
    </xf>
    <xf numFmtId="44" fontId="3" fillId="2" borderId="13" xfId="1" applyFont="1" applyFill="1" applyBorder="1" applyProtection="1">
      <protection locked="0"/>
    </xf>
    <xf numFmtId="44" fontId="3" fillId="4" borderId="9" xfId="1" applyFont="1" applyFill="1" applyBorder="1" applyProtection="1">
      <protection locked="0"/>
    </xf>
    <xf numFmtId="14" fontId="10" fillId="2" borderId="0" xfId="0" applyNumberFormat="1" applyFont="1" applyFill="1"/>
    <xf numFmtId="10" fontId="3" fillId="2" borderId="12" xfId="0" applyNumberFormat="1" applyFont="1" applyFill="1" applyBorder="1"/>
    <xf numFmtId="0" fontId="3" fillId="2" borderId="0" xfId="0" applyFont="1" applyFill="1" applyAlignment="1">
      <alignment horizontal="center" vertical="top" wrapText="1"/>
    </xf>
    <xf numFmtId="0" fontId="0" fillId="2" borderId="2" xfId="0" applyFill="1" applyBorder="1" applyAlignment="1">
      <alignment horizontal="left"/>
    </xf>
    <xf numFmtId="9" fontId="7" fillId="2" borderId="17" xfId="0" applyNumberFormat="1" applyFont="1" applyFill="1" applyBorder="1" applyAlignment="1" applyProtection="1">
      <alignment horizontal="center"/>
      <protection locked="0"/>
    </xf>
    <xf numFmtId="9" fontId="7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tabSelected="1" workbookViewId="0">
      <selection activeCell="C19" sqref="C19"/>
    </sheetView>
  </sheetViews>
  <sheetFormatPr defaultColWidth="17.578125" defaultRowHeight="14.4" x14ac:dyDescent="0.55000000000000004"/>
  <cols>
    <col min="1" max="1" width="20.68359375" style="1" customWidth="1"/>
    <col min="2" max="2" width="37.83984375" style="1" customWidth="1"/>
    <col min="3" max="3" width="26.83984375" style="1" customWidth="1"/>
    <col min="4" max="4" width="26.26171875" style="1" customWidth="1"/>
    <col min="5" max="5" width="26.578125" style="1" customWidth="1"/>
    <col min="6" max="6" width="17.578125" style="1"/>
    <col min="7" max="8" width="17.578125" style="1" customWidth="1"/>
    <col min="9" max="9" width="50.578125" style="1" hidden="1" customWidth="1"/>
    <col min="10" max="10" width="19.41796875" style="1" hidden="1" customWidth="1"/>
    <col min="11" max="14" width="17.578125" style="1" hidden="1" customWidth="1"/>
    <col min="15" max="16384" width="17.578125" style="1"/>
  </cols>
  <sheetData>
    <row r="1" spans="1:14" ht="53.25" customHeight="1" x14ac:dyDescent="0.55000000000000004"/>
    <row r="2" spans="1:14" ht="6" customHeight="1" x14ac:dyDescent="0.5500000000000000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55000000000000004">
      <c r="B3" s="66" t="s">
        <v>13</v>
      </c>
      <c r="C3" s="66"/>
      <c r="D3" s="13"/>
      <c r="E3" s="43" t="s">
        <v>14</v>
      </c>
    </row>
    <row r="4" spans="1:14" x14ac:dyDescent="0.55000000000000004">
      <c r="B4" s="69" t="s">
        <v>15</v>
      </c>
      <c r="C4" s="69"/>
      <c r="D4" s="12"/>
      <c r="E4" s="44" t="s">
        <v>16</v>
      </c>
    </row>
    <row r="5" spans="1:14" x14ac:dyDescent="0.55000000000000004">
      <c r="B5" s="69" t="s">
        <v>17</v>
      </c>
      <c r="C5" s="69"/>
      <c r="D5" s="13"/>
      <c r="E5" s="43" t="s">
        <v>18</v>
      </c>
    </row>
    <row r="6" spans="1:14" x14ac:dyDescent="0.55000000000000004">
      <c r="B6" s="69" t="s">
        <v>19</v>
      </c>
      <c r="C6" s="69"/>
      <c r="D6" s="12"/>
      <c r="E6" s="44" t="s">
        <v>14</v>
      </c>
    </row>
    <row r="7" spans="1:14" ht="14.7" thickBot="1" x14ac:dyDescent="0.6"/>
    <row r="8" spans="1:14" ht="15.9" thickBot="1" x14ac:dyDescent="0.65">
      <c r="B8" s="14" t="s">
        <v>40</v>
      </c>
      <c r="C8" s="15"/>
    </row>
    <row r="9" spans="1:14" ht="14.7" thickBot="1" x14ac:dyDescent="0.6"/>
    <row r="10" spans="1:14" ht="16.5" customHeight="1" thickBot="1" x14ac:dyDescent="0.65">
      <c r="B10" s="16" t="s">
        <v>50</v>
      </c>
      <c r="C10" s="45">
        <v>1</v>
      </c>
      <c r="D10" s="2" t="s">
        <v>2</v>
      </c>
    </row>
    <row r="11" spans="1:14" ht="16.5" customHeight="1" thickBot="1" x14ac:dyDescent="0.65">
      <c r="B11" s="3"/>
      <c r="C11" s="26"/>
      <c r="D11" s="2"/>
    </row>
    <row r="12" spans="1:14" ht="16.5" customHeight="1" thickBot="1" x14ac:dyDescent="0.65">
      <c r="B12" s="39" t="s">
        <v>37</v>
      </c>
      <c r="C12" s="67" t="s">
        <v>46</v>
      </c>
      <c r="D12" s="68"/>
      <c r="E12" s="2" t="s">
        <v>2</v>
      </c>
    </row>
    <row r="13" spans="1:14" ht="15.9" thickBot="1" x14ac:dyDescent="0.65">
      <c r="B13" s="3"/>
      <c r="C13" s="26"/>
      <c r="D13" s="2"/>
    </row>
    <row r="14" spans="1:14" ht="15.75" customHeight="1" thickBot="1" x14ac:dyDescent="0.65">
      <c r="A14" s="65" t="s">
        <v>49</v>
      </c>
      <c r="B14" s="16" t="s">
        <v>35</v>
      </c>
      <c r="C14" s="45"/>
      <c r="D14" s="2"/>
    </row>
    <row r="15" spans="1:14" ht="15.9" thickBot="1" x14ac:dyDescent="0.65">
      <c r="A15" s="65"/>
      <c r="B15" s="3"/>
      <c r="C15" s="26"/>
      <c r="D15" s="2"/>
    </row>
    <row r="16" spans="1:14" ht="15.6" x14ac:dyDescent="0.6">
      <c r="A16" s="65"/>
      <c r="B16" s="42" t="s">
        <v>1</v>
      </c>
      <c r="C16" s="46">
        <v>0</v>
      </c>
      <c r="D16" s="2" t="s">
        <v>2</v>
      </c>
    </row>
    <row r="17" spans="1:6" ht="15.6" x14ac:dyDescent="0.6">
      <c r="A17" s="65"/>
      <c r="B17" s="19" t="s">
        <v>27</v>
      </c>
      <c r="C17" s="47">
        <v>0</v>
      </c>
      <c r="D17" s="2" t="s">
        <v>2</v>
      </c>
    </row>
    <row r="18" spans="1:6" ht="15.6" x14ac:dyDescent="0.6">
      <c r="A18" s="65"/>
      <c r="B18" s="17" t="s">
        <v>3</v>
      </c>
      <c r="C18" s="48">
        <v>0</v>
      </c>
      <c r="D18" s="2" t="s">
        <v>2</v>
      </c>
    </row>
    <row r="19" spans="1:6" ht="15.9" thickBot="1" x14ac:dyDescent="0.65">
      <c r="A19" s="65"/>
      <c r="B19" s="5" t="s">
        <v>25</v>
      </c>
      <c r="C19" s="49" t="s">
        <v>20</v>
      </c>
      <c r="D19" s="2" t="s">
        <v>2</v>
      </c>
    </row>
    <row r="20" spans="1:6" ht="15.9" thickBot="1" x14ac:dyDescent="0.65">
      <c r="A20" s="65"/>
      <c r="D20" s="2"/>
    </row>
    <row r="21" spans="1:6" ht="14.7" thickBot="1" x14ac:dyDescent="0.6">
      <c r="A21" s="38"/>
      <c r="B21" s="16" t="s">
        <v>38</v>
      </c>
      <c r="C21" s="23">
        <f>VLOOKUP(C19,I36:J43,2,FALSE)</f>
        <v>0</v>
      </c>
    </row>
    <row r="22" spans="1:6" ht="14.7" thickBot="1" x14ac:dyDescent="0.6"/>
    <row r="23" spans="1:6" ht="15.6" x14ac:dyDescent="0.6">
      <c r="B23" s="4" t="s">
        <v>8</v>
      </c>
      <c r="C23" s="50"/>
      <c r="D23" s="2" t="s">
        <v>2</v>
      </c>
    </row>
    <row r="24" spans="1:6" ht="15.6" x14ac:dyDescent="0.6">
      <c r="B24" s="17" t="s">
        <v>9</v>
      </c>
      <c r="C24" s="51"/>
      <c r="D24" s="2" t="s">
        <v>2</v>
      </c>
    </row>
    <row r="25" spans="1:6" ht="15.6" x14ac:dyDescent="0.6">
      <c r="B25" s="19" t="s">
        <v>10</v>
      </c>
      <c r="C25" s="52"/>
      <c r="D25" s="2" t="s">
        <v>2</v>
      </c>
    </row>
    <row r="26" spans="1:6" ht="15.9" thickBot="1" x14ac:dyDescent="0.65">
      <c r="B26" s="17" t="s">
        <v>11</v>
      </c>
      <c r="C26" s="53"/>
      <c r="D26" s="2" t="s">
        <v>2</v>
      </c>
    </row>
    <row r="27" spans="1:6" ht="15" thickTop="1" thickBot="1" x14ac:dyDescent="0.6">
      <c r="B27" s="5" t="s">
        <v>39</v>
      </c>
      <c r="C27" s="24">
        <f>C21+C23+C24+C25+C26</f>
        <v>0</v>
      </c>
    </row>
    <row r="28" spans="1:6" ht="15.75" customHeight="1" thickBot="1" x14ac:dyDescent="0.6">
      <c r="A28" s="65" t="s">
        <v>49</v>
      </c>
    </row>
    <row r="29" spans="1:6" ht="15.75" customHeight="1" thickBot="1" x14ac:dyDescent="0.6">
      <c r="A29" s="65"/>
      <c r="B29" s="16" t="s">
        <v>42</v>
      </c>
      <c r="C29" s="54"/>
    </row>
    <row r="30" spans="1:6" x14ac:dyDescent="0.55000000000000004">
      <c r="A30" s="65"/>
      <c r="F30" s="41"/>
    </row>
    <row r="31" spans="1:6" ht="14.7" thickBot="1" x14ac:dyDescent="0.6">
      <c r="A31" s="65"/>
    </row>
    <row r="32" spans="1:6" ht="101.1" thickBot="1" x14ac:dyDescent="0.6">
      <c r="A32" s="65"/>
      <c r="B32" s="6" t="s">
        <v>0</v>
      </c>
      <c r="C32" s="7" t="s">
        <v>32</v>
      </c>
      <c r="D32" s="7" t="s">
        <v>29</v>
      </c>
      <c r="E32" s="7" t="s">
        <v>12</v>
      </c>
      <c r="F32" s="7" t="s">
        <v>33</v>
      </c>
    </row>
    <row r="33" spans="2:11" x14ac:dyDescent="0.55000000000000004">
      <c r="B33" s="59">
        <v>43922</v>
      </c>
      <c r="C33" s="55"/>
      <c r="D33" s="55"/>
      <c r="E33" s="55"/>
      <c r="F33" s="32">
        <f>C33-D33-E33</f>
        <v>0</v>
      </c>
    </row>
    <row r="34" spans="2:11" x14ac:dyDescent="0.55000000000000004">
      <c r="B34" s="8">
        <f>EDATE(B33,-1)</f>
        <v>43891</v>
      </c>
      <c r="C34" s="56"/>
      <c r="D34" s="56"/>
      <c r="E34" s="56"/>
      <c r="F34" s="33">
        <f t="shared" ref="F34:F44" si="0">C34-D34-E34</f>
        <v>0</v>
      </c>
    </row>
    <row r="35" spans="2:11" x14ac:dyDescent="0.55000000000000004">
      <c r="B35" s="9">
        <f t="shared" ref="B35:B44" si="1">EDATE(B34,-1)</f>
        <v>43862</v>
      </c>
      <c r="C35" s="57"/>
      <c r="D35" s="57"/>
      <c r="E35" s="57"/>
      <c r="F35" s="34">
        <f t="shared" si="0"/>
        <v>0</v>
      </c>
      <c r="I35" s="27"/>
      <c r="J35" s="27" t="s">
        <v>24</v>
      </c>
      <c r="K35" s="27" t="s">
        <v>36</v>
      </c>
    </row>
    <row r="36" spans="2:11" x14ac:dyDescent="0.55000000000000004">
      <c r="B36" s="8">
        <f t="shared" si="1"/>
        <v>43831</v>
      </c>
      <c r="C36" s="56"/>
      <c r="D36" s="56"/>
      <c r="E36" s="56"/>
      <c r="F36" s="33">
        <f t="shared" si="0"/>
        <v>0</v>
      </c>
      <c r="I36" s="27" t="s">
        <v>20</v>
      </c>
      <c r="J36" s="28">
        <f>PMT(($C$18)/12,360,-$C$16,0)</f>
        <v>0</v>
      </c>
      <c r="K36" s="28">
        <f>PMT(($C$18)/12,360,-$C$16,0)</f>
        <v>0</v>
      </c>
    </row>
    <row r="37" spans="2:11" x14ac:dyDescent="0.55000000000000004">
      <c r="B37" s="9">
        <f t="shared" si="1"/>
        <v>43800</v>
      </c>
      <c r="C37" s="57"/>
      <c r="D37" s="57"/>
      <c r="E37" s="57"/>
      <c r="F37" s="34">
        <f t="shared" si="0"/>
        <v>0</v>
      </c>
      <c r="I37" s="27" t="s">
        <v>21</v>
      </c>
      <c r="J37" s="28">
        <f>J36</f>
        <v>0</v>
      </c>
      <c r="K37" s="29">
        <f>($C$18/12)*$C$16</f>
        <v>0</v>
      </c>
    </row>
    <row r="38" spans="2:11" x14ac:dyDescent="0.55000000000000004">
      <c r="B38" s="8">
        <f t="shared" si="1"/>
        <v>43770</v>
      </c>
      <c r="C38" s="56"/>
      <c r="D38" s="56"/>
      <c r="E38" s="56"/>
      <c r="F38" s="33">
        <f t="shared" si="0"/>
        <v>0</v>
      </c>
      <c r="I38" s="27" t="s">
        <v>22</v>
      </c>
      <c r="J38" s="28">
        <f>PMT(($C$18)/12,360,-$C$16,0)</f>
        <v>0</v>
      </c>
      <c r="K38" s="28">
        <f>PMT(($C$18)/12,360,-$C$16,0)</f>
        <v>0</v>
      </c>
    </row>
    <row r="39" spans="2:11" x14ac:dyDescent="0.55000000000000004">
      <c r="B39" s="9">
        <f t="shared" si="1"/>
        <v>43739</v>
      </c>
      <c r="C39" s="57"/>
      <c r="D39" s="57"/>
      <c r="E39" s="57"/>
      <c r="F39" s="34">
        <f t="shared" si="0"/>
        <v>0</v>
      </c>
      <c r="I39" s="27" t="s">
        <v>23</v>
      </c>
      <c r="J39" s="28">
        <f>J38</f>
        <v>0</v>
      </c>
      <c r="K39" s="29">
        <f>($C$18/12)*$C$16</f>
        <v>0</v>
      </c>
    </row>
    <row r="40" spans="2:11" x14ac:dyDescent="0.55000000000000004">
      <c r="B40" s="8">
        <f t="shared" si="1"/>
        <v>43709</v>
      </c>
      <c r="C40" s="56"/>
      <c r="D40" s="56"/>
      <c r="E40" s="56"/>
      <c r="F40" s="33">
        <f t="shared" si="0"/>
        <v>0</v>
      </c>
      <c r="I40" s="27" t="s">
        <v>44</v>
      </c>
      <c r="J40" s="28">
        <f>PMT(C18/12,360,-C16,0)</f>
        <v>0</v>
      </c>
      <c r="K40" s="28">
        <f>PMT(($C$18)/12,360,-$C$16,0)</f>
        <v>0</v>
      </c>
    </row>
    <row r="41" spans="2:11" x14ac:dyDescent="0.55000000000000004">
      <c r="B41" s="9">
        <f t="shared" si="1"/>
        <v>43678</v>
      </c>
      <c r="C41" s="57"/>
      <c r="D41" s="57"/>
      <c r="E41" s="57"/>
      <c r="F41" s="34">
        <f t="shared" si="0"/>
        <v>0</v>
      </c>
      <c r="I41" s="27" t="s">
        <v>43</v>
      </c>
      <c r="J41" s="28">
        <f>PMT($C$18/12,180,-$C$16,0)</f>
        <v>0</v>
      </c>
      <c r="K41" s="28">
        <f>PMT($C$18/12,180,-$C$16,0)</f>
        <v>0</v>
      </c>
    </row>
    <row r="42" spans="2:11" x14ac:dyDescent="0.55000000000000004">
      <c r="B42" s="8">
        <f t="shared" si="1"/>
        <v>43647</v>
      </c>
      <c r="C42" s="56"/>
      <c r="D42" s="56"/>
      <c r="E42" s="56"/>
      <c r="F42" s="33">
        <f t="shared" si="0"/>
        <v>0</v>
      </c>
      <c r="I42" s="27"/>
      <c r="J42" s="28"/>
      <c r="K42" s="29"/>
    </row>
    <row r="43" spans="2:11" x14ac:dyDescent="0.55000000000000004">
      <c r="B43" s="9">
        <f t="shared" si="1"/>
        <v>43617</v>
      </c>
      <c r="C43" s="57"/>
      <c r="D43" s="57"/>
      <c r="E43" s="57"/>
      <c r="F43" s="34">
        <f t="shared" si="0"/>
        <v>0</v>
      </c>
      <c r="I43" s="27"/>
      <c r="J43" s="28"/>
      <c r="K43" s="29"/>
    </row>
    <row r="44" spans="2:11" ht="14.7" thickBot="1" x14ac:dyDescent="0.6">
      <c r="B44" s="35">
        <f t="shared" si="1"/>
        <v>43586</v>
      </c>
      <c r="C44" s="58"/>
      <c r="D44" s="58"/>
      <c r="E44" s="58"/>
      <c r="F44" s="36">
        <f t="shared" si="0"/>
        <v>0</v>
      </c>
    </row>
    <row r="45" spans="2:11" ht="14.7" thickBot="1" x14ac:dyDescent="0.6">
      <c r="B45" s="31" t="s">
        <v>28</v>
      </c>
      <c r="C45" s="20"/>
      <c r="D45" s="21"/>
      <c r="E45" s="21"/>
      <c r="F45" s="22">
        <f>AVERAGE(F33:F44)*VLOOKUP(C12,I46:J52,2,FALSE)</f>
        <v>0</v>
      </c>
    </row>
    <row r="46" spans="2:11" x14ac:dyDescent="0.55000000000000004">
      <c r="I46" s="1" t="s">
        <v>30</v>
      </c>
      <c r="J46" s="37">
        <v>0.5</v>
      </c>
    </row>
    <row r="47" spans="2:11" ht="14.7" thickBot="1" x14ac:dyDescent="0.6">
      <c r="I47" s="1" t="s">
        <v>46</v>
      </c>
      <c r="J47" s="37">
        <v>0.85</v>
      </c>
    </row>
    <row r="48" spans="2:11" ht="14.7" thickBot="1" x14ac:dyDescent="0.6">
      <c r="B48" s="18" t="s">
        <v>4</v>
      </c>
      <c r="C48" s="60">
        <v>0</v>
      </c>
      <c r="I48" s="1" t="s">
        <v>45</v>
      </c>
      <c r="J48" s="37">
        <v>0.6</v>
      </c>
    </row>
    <row r="49" spans="2:10" ht="14.7" thickBot="1" x14ac:dyDescent="0.6">
      <c r="I49" s="1" t="s">
        <v>47</v>
      </c>
      <c r="J49" s="37">
        <v>0.35</v>
      </c>
    </row>
    <row r="50" spans="2:10" ht="15.9" thickBot="1" x14ac:dyDescent="0.65">
      <c r="B50" s="4" t="s">
        <v>5</v>
      </c>
      <c r="C50" s="61">
        <f>IF(C12=I51,F45,F45*C10)</f>
        <v>0</v>
      </c>
      <c r="D50" s="2" t="s">
        <v>2</v>
      </c>
      <c r="I50" s="1" t="s">
        <v>48</v>
      </c>
      <c r="J50" s="37">
        <v>0.2</v>
      </c>
    </row>
    <row r="51" spans="2:10" ht="16.2" thickTop="1" thickBot="1" x14ac:dyDescent="0.65">
      <c r="B51" s="10" t="s">
        <v>6</v>
      </c>
      <c r="C51" s="62">
        <f>C48+C50</f>
        <v>0</v>
      </c>
      <c r="D51" s="2" t="s">
        <v>2</v>
      </c>
      <c r="I51" s="1" t="s">
        <v>34</v>
      </c>
      <c r="J51" s="37">
        <v>1</v>
      </c>
    </row>
    <row r="52" spans="2:10" ht="14.7" thickBot="1" x14ac:dyDescent="0.6">
      <c r="I52" s="1" t="s">
        <v>31</v>
      </c>
      <c r="J52" s="37">
        <f>1-C14</f>
        <v>1</v>
      </c>
    </row>
    <row r="53" spans="2:10" ht="14.7" thickBot="1" x14ac:dyDescent="0.6">
      <c r="B53" s="16" t="s">
        <v>7</v>
      </c>
      <c r="C53" s="30" t="e">
        <f>C27/C51</f>
        <v>#DIV/0!</v>
      </c>
      <c r="D53" s="3"/>
    </row>
    <row r="54" spans="2:10" ht="14.7" thickBot="1" x14ac:dyDescent="0.6"/>
    <row r="55" spans="2:10" ht="14.7" thickBot="1" x14ac:dyDescent="0.6">
      <c r="B55" s="16" t="s">
        <v>26</v>
      </c>
      <c r="C55" s="25" t="e">
        <f>IF(C53&lt;=50%,"Pass","Fail")</f>
        <v>#DIV/0!</v>
      </c>
      <c r="E55" s="40"/>
    </row>
    <row r="56" spans="2:10" ht="14.7" thickBot="1" x14ac:dyDescent="0.6"/>
    <row r="57" spans="2:10" ht="14.7" thickBot="1" x14ac:dyDescent="0.6">
      <c r="B57" s="16" t="s">
        <v>41</v>
      </c>
      <c r="C57" s="64" t="e">
        <f>SUM(F33:F44)/C29</f>
        <v>#DIV/0!</v>
      </c>
    </row>
    <row r="58" spans="2:10" x14ac:dyDescent="0.55000000000000004">
      <c r="B58" s="63"/>
    </row>
  </sheetData>
  <sheetProtection algorithmName="SHA-512" hashValue="I7MIMUGyvgrme68dFmkD+qSTO0DRIplRAUl0fVEZ9fMIUQRt3vBxhomV6gNmXOVWxKKgsB+xwCyIl5n16cfgAA==" saltValue="X0qO7Pfe0DsHxoGO/2Zchw==" spinCount="100000" sheet="1" selectLockedCells="1"/>
  <dataConsolidate/>
  <mergeCells count="7">
    <mergeCell ref="A28:A32"/>
    <mergeCell ref="B3:C3"/>
    <mergeCell ref="C12:D12"/>
    <mergeCell ref="B4:C4"/>
    <mergeCell ref="B5:C5"/>
    <mergeCell ref="B6:C6"/>
    <mergeCell ref="A14:A20"/>
  </mergeCells>
  <conditionalFormatting sqref="C55">
    <cfRule type="cellIs" dxfId="3" priority="3" operator="equal">
      <formula>"Pass"</formula>
    </cfRule>
    <cfRule type="cellIs" dxfId="2" priority="4" operator="equal">
      <formula>"Fail"</formula>
    </cfRule>
  </conditionalFormatting>
  <conditionalFormatting sqref="C57">
    <cfRule type="cellIs" dxfId="1" priority="1" operator="equal">
      <formula>"Pass"</formula>
    </cfRule>
    <cfRule type="cellIs" dxfId="0" priority="2" operator="equal">
      <formula>"Fail"</formula>
    </cfRule>
  </conditionalFormatting>
  <dataValidations count="3">
    <dataValidation type="list" allowBlank="1" showInputMessage="1" showErrorMessage="1" sqref="C20" xr:uid="{00000000-0002-0000-0000-000001000000}">
      <formula1>$H$20:$H$20</formula1>
    </dataValidation>
    <dataValidation type="list" allowBlank="1" showInputMessage="1" showErrorMessage="1" sqref="C19" xr:uid="{00000000-0002-0000-0000-000003000000}">
      <formula1>$I$36:$I$41</formula1>
    </dataValidation>
    <dataValidation type="list" allowBlank="1" showInputMessage="1" showErrorMessage="1" sqref="C12" xr:uid="{57F16FCA-F856-4A2F-A302-D0BC55984D0B}">
      <formula1>$I$46:$I$52</formula1>
    </dataValidation>
  </dataValidation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Calculator</vt:lpstr>
      <vt:lpstr>'Income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mstrauss</dc:creator>
  <cp:lastModifiedBy>Joseph Bartolotta</cp:lastModifiedBy>
  <cp:lastPrinted>2018-10-26T21:32:14Z</cp:lastPrinted>
  <dcterms:created xsi:type="dcterms:W3CDTF">2016-11-17T03:12:54Z</dcterms:created>
  <dcterms:modified xsi:type="dcterms:W3CDTF">2020-05-26T21:46:08Z</dcterms:modified>
</cp:coreProperties>
</file>