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Feb2020\"/>
    </mc:Choice>
  </mc:AlternateContent>
  <xr:revisionPtr revIDLastSave="0" documentId="13_ncr:1_{505B89B5-1DFC-4EA1-92AB-625AE7032F9C}" xr6:coauthVersionLast="45" xr6:coauthVersionMax="45" xr10:uidLastSave="{00000000-0000-0000-0000-000000000000}"/>
  <bookViews>
    <workbookView xWindow="58878" yWindow="6978" windowWidth="19854" windowHeight="13008" xr2:uid="{00000000-000D-0000-FFFF-FFFF00000000}"/>
  </bookViews>
  <sheets>
    <sheet name="Income Calculaor" sheetId="1" r:id="rId1"/>
  </sheets>
  <definedNames>
    <definedName name="_xlnm.Print_Area" localSheetId="0">'Income Calculaor'!$A$3:$H$54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B51" i="1" l="1"/>
  <c r="K51" i="1" l="1"/>
  <c r="K52" i="1"/>
  <c r="K53" i="1"/>
  <c r="K54" i="1"/>
  <c r="K50" i="1"/>
  <c r="K55" i="1"/>
  <c r="J55" i="1"/>
  <c r="F62" i="1" l="1"/>
  <c r="F61" i="1"/>
  <c r="F60" i="1"/>
  <c r="F59" i="1"/>
  <c r="F58" i="1"/>
  <c r="F57" i="1"/>
  <c r="F56" i="1"/>
  <c r="F55" i="1"/>
  <c r="F54" i="1"/>
  <c r="F53" i="1"/>
  <c r="F52" i="1"/>
  <c r="B52" i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F51" i="1"/>
  <c r="C77" i="1" l="1"/>
  <c r="F63" i="1"/>
  <c r="J45" i="1"/>
  <c r="F38" i="1" l="1"/>
  <c r="F39" i="1"/>
  <c r="F40" i="1"/>
  <c r="F41" i="1"/>
  <c r="F42" i="1"/>
  <c r="F43" i="1"/>
  <c r="F44" i="1"/>
  <c r="F45" i="1"/>
  <c r="F46" i="1"/>
  <c r="F47" i="1"/>
  <c r="F48" i="1"/>
  <c r="F37" i="1"/>
  <c r="F49" i="1" l="1"/>
  <c r="C75" i="1"/>
  <c r="J40" i="1"/>
  <c r="J42" i="1" s="1"/>
  <c r="C68" i="1" l="1"/>
  <c r="C69" i="1" s="1"/>
  <c r="J44" i="1"/>
  <c r="B38" i="1" l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J41" i="1"/>
  <c r="J43" i="1" s="1"/>
  <c r="C23" i="1"/>
  <c r="C29" i="1" l="1"/>
  <c r="C71" i="1" l="1"/>
</calcChain>
</file>

<file path=xl/sharedStrings.xml><?xml version="1.0" encoding="utf-8"?>
<sst xmlns="http://schemas.openxmlformats.org/spreadsheetml/2006/main" count="69" uniqueCount="56">
  <si>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</si>
  <si>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</si>
  <si>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</si>
  <si>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</si>
  <si>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</si>
  <si>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</si>
  <si>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</si>
  <si>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</si>
  <si>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</si>
  <si>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</si>
  <si>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</si>
  <si>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</si>
  <si>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</si>
  <si>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</si>
  <si>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</si>
  <si>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</si>
  <si>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</si>
  <si>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Date of Completion</t>
  </si>
  <si>
    <t>Enter Completion Date</t>
  </si>
  <si>
    <t xml:space="preserve">Name of the Individual Completing The Form: </t>
  </si>
  <si>
    <t>5/1 ARM</t>
  </si>
  <si>
    <t>Qualifying Payment</t>
  </si>
  <si>
    <t>Product Type</t>
  </si>
  <si>
    <t>DTI Pass/Fail</t>
  </si>
  <si>
    <t>LTV</t>
  </si>
  <si>
    <t xml:space="preserve">Less: Transfers </t>
  </si>
  <si>
    <t>Standard Expense Factor</t>
  </si>
  <si>
    <t>Type I Method</t>
  </si>
  <si>
    <t>Type II Method</t>
  </si>
  <si>
    <t>High Value Dealer</t>
  </si>
  <si>
    <t>Total Deposits into Bank Statements</t>
  </si>
  <si>
    <t>Adjusted Deposits into Bank Statements</t>
  </si>
  <si>
    <t>Deposits into Personal Account from Business Account</t>
  </si>
  <si>
    <t>Analysis Type Required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</si>
  <si>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</si>
  <si>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</si>
  <si>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</si>
  <si>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Borrowers Ownership % of Their Business</t>
  </si>
  <si>
    <t>Recent Year Income</t>
  </si>
  <si>
    <t>Prior Year Income</t>
  </si>
  <si>
    <t>30 Year Fixed</t>
  </si>
  <si>
    <t>15 Year Fixed</t>
  </si>
  <si>
    <t>CPA Verified Deposits</t>
  </si>
  <si>
    <t>*CPA Verified Expense Factor Recent Year</t>
  </si>
  <si>
    <t>*CPA Verified Expense Factor Prior Year</t>
  </si>
  <si>
    <t>Revenue on P&amp;L Recent Year</t>
  </si>
  <si>
    <t>Revenue on P&amp;L Prior Year</t>
  </si>
  <si>
    <t>Recent</t>
  </si>
  <si>
    <t>Prior</t>
  </si>
  <si>
    <t>Revenue Percentage Recent Year</t>
  </si>
  <si>
    <t>Revenue Percentage Prior Year</t>
  </si>
  <si>
    <t>*Only required if the borrower is qualifying using a CPA signed P&amp;L and bank statements (Not allowed on M4)</t>
  </si>
  <si>
    <t>2.5.2020</t>
  </si>
  <si>
    <t xml:space="preserve">7/1 ARM </t>
  </si>
  <si>
    <t>5/1 ARM 10 Year IO</t>
  </si>
  <si>
    <t>7/1 ARM Year 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</si>
</sst>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0" fontId="3" fillId="2" borderId="12" xfId="0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10" fontId="3" fillId="2" borderId="12" xfId="2" applyNumberFormat="1" applyFon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8" fontId="0" fillId="2" borderId="0" xfId="0" applyNumberFormat="1" applyFill="1"/>
    <xf numFmtId="0" fontId="3" fillId="4" borderId="4" xfId="0" applyFont="1" applyFill="1" applyBorder="1"/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14" fontId="10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9" fontId="7" fillId="2" borderId="0" xfId="0" applyNumberFormat="1" applyFont="1" applyFill="1" applyBorder="1" applyAlignment="1" applyProtection="1">
      <alignment horizontal="center"/>
      <protection locked="0"/>
    </xf>
    <xf numFmtId="44" fontId="7" fillId="2" borderId="12" xfId="1" applyFont="1" applyFill="1" applyBorder="1" applyProtection="1">
      <protection locked="0"/>
    </xf>
    <xf numFmtId="0" fontId="3" fillId="2" borderId="0" xfId="0" applyFont="1" applyFill="1" applyBorder="1"/>
    <xf numFmtId="44" fontId="7" fillId="2" borderId="0" xfId="1" applyFont="1" applyFill="1" applyBorder="1" applyProtection="1">
      <protection locked="0"/>
    </xf>
    <xf numFmtId="10" fontId="0" fillId="2" borderId="0" xfId="0" applyNumberFormat="1" applyFill="1"/>
    <xf numFmtId="17" fontId="11" fillId="2" borderId="4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topLeftCell="A10" workbookViewId="0">
      <selection activeCell="C33" sqref="C33"/>
    </sheetView>
  </sheetViews>
  <sheetFormatPr defaultColWidth="17.578125" defaultRowHeight="14.4" x14ac:dyDescent="0.55000000000000004"/>
  <cols>
    <col min="1" max="1" width="20.68359375" style="1" customWidth="1"/>
    <col min="2" max="2" width="37.83984375" style="1" customWidth="1"/>
    <col min="3" max="3" width="26.83984375" style="1" customWidth="1"/>
    <col min="4" max="4" width="26.26171875" style="1" customWidth="1"/>
    <col min="5" max="5" width="26.578125" style="1" customWidth="1"/>
    <col min="6" max="6" width="17.578125" style="1"/>
    <col min="7" max="7" width="17.578125" style="1" customWidth="1"/>
    <col min="8" max="8" width="17.578125" style="1" hidden="1" customWidth="1"/>
    <col min="9" max="9" width="50.578125" style="1" hidden="1" customWidth="1"/>
    <col min="10" max="10" width="19.41796875" style="1" hidden="1" customWidth="1"/>
    <col min="11" max="13" width="17.578125" style="1" hidden="1" customWidth="1"/>
    <col min="14" max="14" width="17.578125" style="1" customWidth="1"/>
    <col min="15" max="16384" width="17.578125" style="1"/>
  </cols>
  <sheetData>
    <row r="1" spans="1:14" ht="53.25" customHeight="1" x14ac:dyDescent="0.55000000000000004">
      <c r="F1" s="1" t="s">
        <v>52</v>
      </c>
    </row>
    <row r="2" spans="1:14" ht="6" customHeight="1" x14ac:dyDescent="0.5500000000000000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55000000000000004">
      <c r="B3" s="70" t="s">
        <v>13</v>
      </c>
      <c r="C3" s="70"/>
      <c r="D3" s="13"/>
      <c r="E3" s="41" t="s">
        <v>14</v>
      </c>
    </row>
    <row r="4" spans="1:14" x14ac:dyDescent="0.55000000000000004">
      <c r="B4" s="73" t="s">
        <v>15</v>
      </c>
      <c r="C4" s="73"/>
      <c r="D4" s="12"/>
      <c r="E4" s="42" t="s">
        <v>16</v>
      </c>
    </row>
    <row r="5" spans="1:14" x14ac:dyDescent="0.55000000000000004">
      <c r="B5" s="73" t="s">
        <v>17</v>
      </c>
      <c r="C5" s="73"/>
      <c r="D5" s="13"/>
      <c r="E5" s="41" t="s">
        <v>18</v>
      </c>
    </row>
    <row r="6" spans="1:14" x14ac:dyDescent="0.55000000000000004">
      <c r="B6" s="73" t="s">
        <v>19</v>
      </c>
      <c r="C6" s="73"/>
      <c r="D6" s="12"/>
      <c r="E6" s="42" t="s">
        <v>14</v>
      </c>
    </row>
    <row r="7" spans="1:14" ht="14.7" thickBot="1" x14ac:dyDescent="0.6"/>
    <row r="8" spans="1:14" ht="15.9" thickBot="1" x14ac:dyDescent="0.65">
      <c r="B8" s="14" t="s">
        <v>36</v>
      </c>
      <c r="C8" s="15"/>
    </row>
    <row r="9" spans="1:14" ht="14.7" thickBot="1" x14ac:dyDescent="0.6"/>
    <row r="10" spans="1:14" ht="16.5" customHeight="1" thickBot="1" x14ac:dyDescent="0.65">
      <c r="B10" s="16" t="s">
        <v>37</v>
      </c>
      <c r="C10" s="43">
        <v>1</v>
      </c>
      <c r="D10" s="2" t="s">
        <v>2</v>
      </c>
    </row>
    <row r="11" spans="1:14" ht="16.5" customHeight="1" thickBot="1" x14ac:dyDescent="0.65">
      <c r="B11" s="3"/>
      <c r="C11" s="26"/>
      <c r="D11" s="2"/>
    </row>
    <row r="12" spans="1:14" ht="16.5" customHeight="1" thickBot="1" x14ac:dyDescent="0.65">
      <c r="B12" s="38" t="s">
        <v>33</v>
      </c>
      <c r="C12" s="71" t="s">
        <v>26</v>
      </c>
      <c r="D12" s="72"/>
      <c r="E12" s="2" t="s">
        <v>2</v>
      </c>
    </row>
    <row r="13" spans="1:14" ht="16.5" customHeight="1" thickBot="1" x14ac:dyDescent="0.65">
      <c r="B13" s="61"/>
      <c r="C13" s="62"/>
      <c r="D13" s="62"/>
      <c r="E13" s="2"/>
    </row>
    <row r="14" spans="1:14" ht="16.5" customHeight="1" thickBot="1" x14ac:dyDescent="0.65">
      <c r="A14" s="68" t="s">
        <v>51</v>
      </c>
      <c r="B14" s="16" t="s">
        <v>43</v>
      </c>
      <c r="C14" s="43"/>
      <c r="D14" s="62"/>
      <c r="E14" s="2"/>
    </row>
    <row r="15" spans="1:14" ht="16.5" customHeight="1" thickBot="1" x14ac:dyDescent="0.65">
      <c r="A15" s="68"/>
      <c r="B15" s="62"/>
      <c r="C15" s="62"/>
      <c r="D15" s="62"/>
      <c r="E15" s="2"/>
    </row>
    <row r="16" spans="1:14" ht="16.5" customHeight="1" thickBot="1" x14ac:dyDescent="0.65">
      <c r="A16" s="68"/>
      <c r="B16" s="16" t="s">
        <v>44</v>
      </c>
      <c r="C16" s="43"/>
      <c r="D16" s="62"/>
      <c r="E16" s="2"/>
    </row>
    <row r="17" spans="1:6" ht="15.9" thickBot="1" x14ac:dyDescent="0.65">
      <c r="A17" s="68"/>
      <c r="B17" s="3"/>
      <c r="C17" s="26"/>
      <c r="D17" s="2"/>
    </row>
    <row r="18" spans="1:6" ht="15.6" x14ac:dyDescent="0.6">
      <c r="A18" s="68"/>
      <c r="B18" s="40" t="s">
        <v>1</v>
      </c>
      <c r="C18" s="44">
        <v>0</v>
      </c>
      <c r="D18" s="2" t="s">
        <v>2</v>
      </c>
    </row>
    <row r="19" spans="1:6" ht="15.6" x14ac:dyDescent="0.6">
      <c r="A19" s="68"/>
      <c r="B19" s="19" t="s">
        <v>24</v>
      </c>
      <c r="C19" s="45">
        <v>0</v>
      </c>
      <c r="D19" s="2" t="s">
        <v>2</v>
      </c>
    </row>
    <row r="20" spans="1:6" ht="15.6" x14ac:dyDescent="0.6">
      <c r="A20" s="68"/>
      <c r="B20" s="17" t="s">
        <v>3</v>
      </c>
      <c r="C20" s="46">
        <v>0</v>
      </c>
      <c r="D20" s="2" t="s">
        <v>2</v>
      </c>
    </row>
    <row r="21" spans="1:6" ht="15.9" thickBot="1" x14ac:dyDescent="0.65">
      <c r="A21" s="37"/>
      <c r="B21" s="5" t="s">
        <v>22</v>
      </c>
      <c r="C21" s="47" t="s">
        <v>20</v>
      </c>
      <c r="D21" s="2" t="s">
        <v>2</v>
      </c>
    </row>
    <row r="22" spans="1:6" ht="15.9" thickBot="1" x14ac:dyDescent="0.65">
      <c r="A22" s="37"/>
      <c r="D22" s="2"/>
    </row>
    <row r="23" spans="1:6" ht="14.7" thickBot="1" x14ac:dyDescent="0.6">
      <c r="A23" s="37"/>
      <c r="B23" s="16" t="s">
        <v>34</v>
      </c>
      <c r="C23" s="23">
        <f>VLOOKUP(C21,I40:J47,2,FALSE)</f>
        <v>0</v>
      </c>
    </row>
    <row r="24" spans="1:6" ht="14.7" thickBot="1" x14ac:dyDescent="0.6"/>
    <row r="25" spans="1:6" ht="15.6" x14ac:dyDescent="0.6">
      <c r="B25" s="4" t="s">
        <v>8</v>
      </c>
      <c r="C25" s="48"/>
      <c r="D25" s="2" t="s">
        <v>2</v>
      </c>
    </row>
    <row r="26" spans="1:6" ht="15.6" x14ac:dyDescent="0.6">
      <c r="B26" s="17" t="s">
        <v>9</v>
      </c>
      <c r="C26" s="49"/>
      <c r="D26" s="2" t="s">
        <v>2</v>
      </c>
    </row>
    <row r="27" spans="1:6" ht="15.6" x14ac:dyDescent="0.6">
      <c r="B27" s="19" t="s">
        <v>10</v>
      </c>
      <c r="C27" s="50"/>
      <c r="D27" s="2" t="s">
        <v>2</v>
      </c>
    </row>
    <row r="28" spans="1:6" ht="15.9" thickBot="1" x14ac:dyDescent="0.65">
      <c r="B28" s="17" t="s">
        <v>11</v>
      </c>
      <c r="C28" s="51"/>
      <c r="D28" s="2" t="s">
        <v>2</v>
      </c>
    </row>
    <row r="29" spans="1:6" ht="15" thickTop="1" thickBot="1" x14ac:dyDescent="0.6">
      <c r="B29" s="5" t="s">
        <v>35</v>
      </c>
      <c r="C29" s="24">
        <f>C23+C25+C26+C27+C28</f>
        <v>0</v>
      </c>
    </row>
    <row r="30" spans="1:6" ht="15.75" customHeight="1" thickBot="1" x14ac:dyDescent="0.6">
      <c r="A30" s="69" t="s">
        <v>51</v>
      </c>
    </row>
    <row r="31" spans="1:6" ht="14.7" thickBot="1" x14ac:dyDescent="0.6">
      <c r="A31" s="69"/>
      <c r="B31" s="16" t="s">
        <v>45</v>
      </c>
      <c r="C31" s="63">
        <v>0</v>
      </c>
      <c r="F31" s="39"/>
    </row>
    <row r="32" spans="1:6" ht="14.7" thickBot="1" x14ac:dyDescent="0.6">
      <c r="A32" s="69"/>
      <c r="F32" s="39"/>
    </row>
    <row r="33" spans="1:10" ht="14.7" thickBot="1" x14ac:dyDescent="0.6">
      <c r="A33" s="69"/>
      <c r="B33" s="16" t="s">
        <v>46</v>
      </c>
      <c r="C33" s="63">
        <v>0</v>
      </c>
      <c r="F33" s="39"/>
    </row>
    <row r="34" spans="1:10" x14ac:dyDescent="0.55000000000000004">
      <c r="A34" s="69"/>
      <c r="B34" s="64"/>
      <c r="C34" s="65"/>
      <c r="F34" s="39"/>
    </row>
    <row r="35" spans="1:10" ht="14.7" thickBot="1" x14ac:dyDescent="0.6">
      <c r="A35" s="69"/>
    </row>
    <row r="36" spans="1:10" ht="101.1" thickBot="1" x14ac:dyDescent="0.6">
      <c r="A36" s="69"/>
      <c r="B36" s="6" t="s">
        <v>0</v>
      </c>
      <c r="C36" s="7" t="s">
        <v>30</v>
      </c>
      <c r="D36" s="7" t="s">
        <v>25</v>
      </c>
      <c r="E36" s="7" t="s">
        <v>12</v>
      </c>
      <c r="F36" s="7" t="s">
        <v>31</v>
      </c>
    </row>
    <row r="37" spans="1:10" x14ac:dyDescent="0.55000000000000004">
      <c r="A37" s="69"/>
      <c r="B37" s="56">
        <v>43800</v>
      </c>
      <c r="C37" s="52"/>
      <c r="D37" s="52"/>
      <c r="E37" s="52"/>
      <c r="F37" s="31">
        <f>C37-D37-E37</f>
        <v>0</v>
      </c>
    </row>
    <row r="38" spans="1:10" x14ac:dyDescent="0.55000000000000004">
      <c r="B38" s="8">
        <f>EDATE(B37,-1)</f>
        <v>43770</v>
      </c>
      <c r="C38" s="53"/>
      <c r="D38" s="53"/>
      <c r="E38" s="53"/>
      <c r="F38" s="32">
        <f t="shared" ref="F38:F48" si="0">C38-D38-E38</f>
        <v>0</v>
      </c>
    </row>
    <row r="39" spans="1:10" x14ac:dyDescent="0.55000000000000004">
      <c r="B39" s="9">
        <f t="shared" ref="B39:B48" si="1">EDATE(B38,-1)</f>
        <v>43739</v>
      </c>
      <c r="C39" s="54"/>
      <c r="D39" s="54"/>
      <c r="E39" s="54"/>
      <c r="F39" s="33">
        <f t="shared" si="0"/>
        <v>0</v>
      </c>
      <c r="I39" s="27"/>
      <c r="J39" s="27" t="s">
        <v>21</v>
      </c>
    </row>
    <row r="40" spans="1:10" x14ac:dyDescent="0.55000000000000004">
      <c r="B40" s="8">
        <f t="shared" si="1"/>
        <v>43709</v>
      </c>
      <c r="C40" s="53"/>
      <c r="D40" s="53"/>
      <c r="E40" s="53"/>
      <c r="F40" s="32">
        <f t="shared" si="0"/>
        <v>0</v>
      </c>
      <c r="I40" s="27" t="s">
        <v>20</v>
      </c>
      <c r="J40" s="28">
        <f>PMT(($C$20)/12,360,-$C$18,0)</f>
        <v>0</v>
      </c>
    </row>
    <row r="41" spans="1:10" x14ac:dyDescent="0.55000000000000004">
      <c r="B41" s="9">
        <f t="shared" si="1"/>
        <v>43678</v>
      </c>
      <c r="C41" s="54"/>
      <c r="D41" s="54"/>
      <c r="E41" s="54"/>
      <c r="F41" s="33">
        <f t="shared" si="0"/>
        <v>0</v>
      </c>
      <c r="I41" s="27" t="s">
        <v>53</v>
      </c>
      <c r="J41" s="28">
        <f>PMT(($C$20)/12,360,-$C$18,0)</f>
        <v>0</v>
      </c>
    </row>
    <row r="42" spans="1:10" x14ac:dyDescent="0.55000000000000004">
      <c r="B42" s="8">
        <f t="shared" si="1"/>
        <v>43647</v>
      </c>
      <c r="C42" s="53"/>
      <c r="D42" s="53"/>
      <c r="E42" s="53"/>
      <c r="F42" s="32">
        <f t="shared" si="0"/>
        <v>0</v>
      </c>
      <c r="I42" s="27" t="s">
        <v>54</v>
      </c>
      <c r="J42" s="28">
        <f>J40</f>
        <v>0</v>
      </c>
    </row>
    <row r="43" spans="1:10" x14ac:dyDescent="0.55000000000000004">
      <c r="B43" s="9">
        <f t="shared" si="1"/>
        <v>43617</v>
      </c>
      <c r="C43" s="54"/>
      <c r="D43" s="54"/>
      <c r="E43" s="54"/>
      <c r="F43" s="33">
        <f t="shared" si="0"/>
        <v>0</v>
      </c>
      <c r="I43" s="27" t="s">
        <v>55</v>
      </c>
      <c r="J43" s="28">
        <f>J41</f>
        <v>0</v>
      </c>
    </row>
    <row r="44" spans="1:10" x14ac:dyDescent="0.55000000000000004">
      <c r="B44" s="8">
        <f t="shared" si="1"/>
        <v>43586</v>
      </c>
      <c r="C44" s="53"/>
      <c r="D44" s="53"/>
      <c r="E44" s="53"/>
      <c r="F44" s="32">
        <f t="shared" si="0"/>
        <v>0</v>
      </c>
      <c r="I44" s="27" t="s">
        <v>40</v>
      </c>
      <c r="J44" s="28">
        <f>PMT(C20/12,360,-C18,0)</f>
        <v>0</v>
      </c>
    </row>
    <row r="45" spans="1:10" x14ac:dyDescent="0.55000000000000004">
      <c r="B45" s="9">
        <f t="shared" si="1"/>
        <v>43556</v>
      </c>
      <c r="C45" s="54"/>
      <c r="D45" s="54"/>
      <c r="E45" s="54"/>
      <c r="F45" s="33">
        <f t="shared" si="0"/>
        <v>0</v>
      </c>
      <c r="I45" s="27" t="s">
        <v>41</v>
      </c>
      <c r="J45" s="28">
        <f>PMT($C$20/12,180,-$C$18,0)</f>
        <v>0</v>
      </c>
    </row>
    <row r="46" spans="1:10" x14ac:dyDescent="0.55000000000000004">
      <c r="B46" s="8">
        <f t="shared" si="1"/>
        <v>43525</v>
      </c>
      <c r="C46" s="53"/>
      <c r="D46" s="53"/>
      <c r="E46" s="53"/>
      <c r="F46" s="32">
        <f t="shared" si="0"/>
        <v>0</v>
      </c>
    </row>
    <row r="47" spans="1:10" x14ac:dyDescent="0.55000000000000004">
      <c r="B47" s="9">
        <f t="shared" si="1"/>
        <v>43497</v>
      </c>
      <c r="C47" s="54"/>
      <c r="D47" s="54"/>
      <c r="E47" s="54"/>
      <c r="F47" s="33">
        <f t="shared" si="0"/>
        <v>0</v>
      </c>
    </row>
    <row r="48" spans="1:10" ht="14.7" thickBot="1" x14ac:dyDescent="0.6">
      <c r="B48" s="34">
        <f t="shared" si="1"/>
        <v>43466</v>
      </c>
      <c r="C48" s="55"/>
      <c r="D48" s="55"/>
      <c r="E48" s="55"/>
      <c r="F48" s="35">
        <f t="shared" si="0"/>
        <v>0</v>
      </c>
    </row>
    <row r="49" spans="2:11" ht="14.7" thickBot="1" x14ac:dyDescent="0.6">
      <c r="B49" s="30" t="s">
        <v>38</v>
      </c>
      <c r="C49" s="20"/>
      <c r="D49" s="21"/>
      <c r="E49" s="21"/>
      <c r="F49" s="22">
        <f>AVERAGE(F37:F48)*VLOOKUP($C$12,$I$50:$J$55,2,FALSE)</f>
        <v>0</v>
      </c>
      <c r="J49" s="1" t="s">
        <v>47</v>
      </c>
      <c r="K49" s="1" t="s">
        <v>48</v>
      </c>
    </row>
    <row r="50" spans="2:11" ht="14.7" thickBot="1" x14ac:dyDescent="0.6">
      <c r="I50" s="1" t="s">
        <v>26</v>
      </c>
      <c r="J50" s="36">
        <v>0.5</v>
      </c>
      <c r="K50" s="36">
        <f>J50</f>
        <v>0.5</v>
      </c>
    </row>
    <row r="51" spans="2:11" x14ac:dyDescent="0.55000000000000004">
      <c r="B51" s="67">
        <f>EDATE(B48,-1)</f>
        <v>43435</v>
      </c>
      <c r="C51" s="52"/>
      <c r="D51" s="52"/>
      <c r="E51" s="52"/>
      <c r="F51" s="31">
        <f>C51-D51-E51</f>
        <v>0</v>
      </c>
      <c r="I51" s="1" t="s">
        <v>27</v>
      </c>
      <c r="J51" s="36">
        <v>0.85</v>
      </c>
      <c r="K51" s="36">
        <f t="shared" ref="K51:K54" si="2">J51</f>
        <v>0.85</v>
      </c>
    </row>
    <row r="52" spans="2:11" x14ac:dyDescent="0.55000000000000004">
      <c r="B52" s="8">
        <f>EDATE(B51,-1)</f>
        <v>43405</v>
      </c>
      <c r="C52" s="53"/>
      <c r="D52" s="53"/>
      <c r="E52" s="53"/>
      <c r="F52" s="32">
        <f t="shared" ref="F52:F62" si="3">C52-D52-E52</f>
        <v>0</v>
      </c>
      <c r="I52" s="1" t="s">
        <v>28</v>
      </c>
      <c r="J52" s="36">
        <v>0.6</v>
      </c>
      <c r="K52" s="36">
        <f t="shared" si="2"/>
        <v>0.6</v>
      </c>
    </row>
    <row r="53" spans="2:11" x14ac:dyDescent="0.55000000000000004">
      <c r="B53" s="9">
        <f t="shared" ref="B53:B62" si="4">EDATE(B52,-1)</f>
        <v>43374</v>
      </c>
      <c r="C53" s="54"/>
      <c r="D53" s="54"/>
      <c r="E53" s="54"/>
      <c r="F53" s="33">
        <f t="shared" si="3"/>
        <v>0</v>
      </c>
      <c r="I53" s="1" t="s">
        <v>29</v>
      </c>
      <c r="J53" s="36">
        <v>0.2</v>
      </c>
      <c r="K53" s="36">
        <f t="shared" si="2"/>
        <v>0.2</v>
      </c>
    </row>
    <row r="54" spans="2:11" x14ac:dyDescent="0.55000000000000004">
      <c r="B54" s="8">
        <f t="shared" si="4"/>
        <v>43344</v>
      </c>
      <c r="C54" s="53"/>
      <c r="D54" s="53"/>
      <c r="E54" s="53"/>
      <c r="F54" s="32">
        <f t="shared" si="3"/>
        <v>0</v>
      </c>
      <c r="I54" s="1" t="s">
        <v>32</v>
      </c>
      <c r="J54" s="36">
        <v>1</v>
      </c>
      <c r="K54" s="36">
        <f t="shared" si="2"/>
        <v>1</v>
      </c>
    </row>
    <row r="55" spans="2:11" x14ac:dyDescent="0.55000000000000004">
      <c r="B55" s="9">
        <f t="shared" si="4"/>
        <v>43313</v>
      </c>
      <c r="C55" s="54"/>
      <c r="D55" s="54"/>
      <c r="E55" s="54"/>
      <c r="F55" s="33">
        <f t="shared" si="3"/>
        <v>0</v>
      </c>
      <c r="I55" s="1" t="s">
        <v>42</v>
      </c>
      <c r="J55" s="66">
        <f>100%-C14</f>
        <v>1</v>
      </c>
      <c r="K55" s="66">
        <f>100%-C16</f>
        <v>1</v>
      </c>
    </row>
    <row r="56" spans="2:11" x14ac:dyDescent="0.55000000000000004">
      <c r="B56" s="8">
        <f t="shared" si="4"/>
        <v>43282</v>
      </c>
      <c r="C56" s="53"/>
      <c r="D56" s="53"/>
      <c r="E56" s="53"/>
      <c r="F56" s="32">
        <f t="shared" si="3"/>
        <v>0</v>
      </c>
    </row>
    <row r="57" spans="2:11" x14ac:dyDescent="0.55000000000000004">
      <c r="B57" s="9">
        <f t="shared" si="4"/>
        <v>43252</v>
      </c>
      <c r="C57" s="54"/>
      <c r="D57" s="54"/>
      <c r="E57" s="54"/>
      <c r="F57" s="33">
        <f t="shared" si="3"/>
        <v>0</v>
      </c>
    </row>
    <row r="58" spans="2:11" x14ac:dyDescent="0.55000000000000004">
      <c r="B58" s="8">
        <f t="shared" si="4"/>
        <v>43221</v>
      </c>
      <c r="C58" s="53"/>
      <c r="D58" s="53"/>
      <c r="E58" s="53"/>
      <c r="F58" s="32">
        <f t="shared" si="3"/>
        <v>0</v>
      </c>
    </row>
    <row r="59" spans="2:11" x14ac:dyDescent="0.55000000000000004">
      <c r="B59" s="9">
        <f t="shared" si="4"/>
        <v>43191</v>
      </c>
      <c r="C59" s="54"/>
      <c r="D59" s="54"/>
      <c r="E59" s="54"/>
      <c r="F59" s="33">
        <f t="shared" si="3"/>
        <v>0</v>
      </c>
    </row>
    <row r="60" spans="2:11" x14ac:dyDescent="0.55000000000000004">
      <c r="B60" s="8">
        <f t="shared" si="4"/>
        <v>43160</v>
      </c>
      <c r="C60" s="53"/>
      <c r="D60" s="53"/>
      <c r="E60" s="53"/>
      <c r="F60" s="32">
        <f t="shared" si="3"/>
        <v>0</v>
      </c>
    </row>
    <row r="61" spans="2:11" x14ac:dyDescent="0.55000000000000004">
      <c r="B61" s="9">
        <f t="shared" si="4"/>
        <v>43132</v>
      </c>
      <c r="C61" s="54"/>
      <c r="D61" s="54"/>
      <c r="E61" s="54"/>
      <c r="F61" s="33">
        <f t="shared" si="3"/>
        <v>0</v>
      </c>
    </row>
    <row r="62" spans="2:11" ht="14.7" thickBot="1" x14ac:dyDescent="0.6">
      <c r="B62" s="34">
        <f t="shared" si="4"/>
        <v>43101</v>
      </c>
      <c r="C62" s="55"/>
      <c r="D62" s="55"/>
      <c r="E62" s="55"/>
      <c r="F62" s="35">
        <f t="shared" si="3"/>
        <v>0</v>
      </c>
    </row>
    <row r="63" spans="2:11" ht="14.7" thickBot="1" x14ac:dyDescent="0.6">
      <c r="B63" s="30" t="s">
        <v>39</v>
      </c>
      <c r="C63" s="20"/>
      <c r="D63" s="21"/>
      <c r="E63" s="21"/>
      <c r="F63" s="22">
        <f>AVERAGE(F51:F62)*VLOOKUP($C$12,$I$50:$K$55,3,FALSE)</f>
        <v>0</v>
      </c>
    </row>
    <row r="65" spans="2:3" ht="14.7" thickBot="1" x14ac:dyDescent="0.6"/>
    <row r="66" spans="2:3" ht="14.7" thickBot="1" x14ac:dyDescent="0.6">
      <c r="B66" s="18" t="s">
        <v>4</v>
      </c>
      <c r="C66" s="57"/>
    </row>
    <row r="67" spans="2:3" ht="14.7" thickBot="1" x14ac:dyDescent="0.6"/>
    <row r="68" spans="2:3" ht="14.7" thickBot="1" x14ac:dyDescent="0.6">
      <c r="B68" s="4" t="s">
        <v>5</v>
      </c>
      <c r="C68" s="58">
        <f>IF(F49&gt;F63,AVERAGE(F49,F63),F49)*IF(C12=I54,100%,C10)</f>
        <v>0</v>
      </c>
    </row>
    <row r="69" spans="2:3" ht="15" thickTop="1" thickBot="1" x14ac:dyDescent="0.6">
      <c r="B69" s="10" t="s">
        <v>6</v>
      </c>
      <c r="C69" s="59">
        <f>C66+C68</f>
        <v>0</v>
      </c>
    </row>
    <row r="70" spans="2:3" ht="14.7" thickBot="1" x14ac:dyDescent="0.6"/>
    <row r="71" spans="2:3" ht="14.7" thickBot="1" x14ac:dyDescent="0.6">
      <c r="B71" s="16" t="s">
        <v>7</v>
      </c>
      <c r="C71" s="29" t="e">
        <f>C29/C69</f>
        <v>#DIV/0!</v>
      </c>
    </row>
    <row r="72" spans="2:3" ht="14.7" thickBot="1" x14ac:dyDescent="0.6"/>
    <row r="73" spans="2:3" ht="14.7" thickBot="1" x14ac:dyDescent="0.6">
      <c r="B73" s="16" t="s">
        <v>23</v>
      </c>
      <c r="C73" s="25" t="e">
        <f>IF(C19&lt;=85%,IF(C71&lt;=50%,"Pass","Fail"),IF(C71&lt;=46%,"Pass","Fail"))</f>
        <v>#DIV/0!</v>
      </c>
    </row>
    <row r="74" spans="2:3" ht="14.7" thickBot="1" x14ac:dyDescent="0.6"/>
    <row r="75" spans="2:3" ht="14.7" thickBot="1" x14ac:dyDescent="0.6">
      <c r="B75" s="16" t="s">
        <v>49</v>
      </c>
      <c r="C75" s="29" t="e">
        <f>SUM(F37:F48)/C31</f>
        <v>#DIV/0!</v>
      </c>
    </row>
    <row r="76" spans="2:3" ht="14.7" thickBot="1" x14ac:dyDescent="0.6"/>
    <row r="77" spans="2:3" ht="14.7" thickBot="1" x14ac:dyDescent="0.6">
      <c r="B77" s="16" t="s">
        <v>50</v>
      </c>
      <c r="C77" s="29" t="e">
        <f>SUM(F51:F62)/C33</f>
        <v>#DIV/0!</v>
      </c>
    </row>
    <row r="81" spans="2:2" x14ac:dyDescent="0.55000000000000004">
      <c r="B81" s="60">
        <v>43866</v>
      </c>
    </row>
  </sheetData>
  <sheetProtection algorithmName="SHA-512" hashValue="Jb6NOrfgWyTIe551bURWWXaGSk1Fz2rOlZ6AS0SSN6eubAQmG8MlXs5JGf/c8UZpluugoQKiV3L+KJafzkfZqw==" saltValue="8o/C3uWSrkqJhJdN4AcHQw==" spinCount="100000" sheet="1" selectLockedCells="1"/>
  <dataConsolidate/>
  <mergeCells count="7">
    <mergeCell ref="A14:A20"/>
    <mergeCell ref="A30:A37"/>
    <mergeCell ref="B3:C3"/>
    <mergeCell ref="C12:D12"/>
    <mergeCell ref="B4:C4"/>
    <mergeCell ref="B5:C5"/>
    <mergeCell ref="B6:C6"/>
  </mergeCells>
  <conditionalFormatting sqref="C73">
    <cfRule type="cellIs" dxfId="1" priority="3" operator="equal">
      <formula>"Pass"</formula>
    </cfRule>
    <cfRule type="cellIs" dxfId="0" priority="4" operator="equal">
      <formula>"Fail"</formula>
    </cfRule>
  </conditionalFormatting>
  <dataValidations count="4">
    <dataValidation type="list" allowBlank="1" showInputMessage="1" showErrorMessage="1" sqref="C22" xr:uid="{00000000-0002-0000-0000-000001000000}">
      <formula1>$H$22:$H$22</formula1>
    </dataValidation>
    <dataValidation type="list" allowBlank="1" showInputMessage="1" showErrorMessage="1" sqref="C13:D13" xr:uid="{99F29A1A-1E98-4D95-97C1-30974EB9AD8A}">
      <formula1>$I$50:$I$54</formula1>
    </dataValidation>
    <dataValidation type="list" allowBlank="1" showInputMessage="1" showErrorMessage="1" sqref="C12:D12" xr:uid="{B8B42BC4-7A8B-4FC5-A46C-8A49A984968C}">
      <formula1>$I$50:$I$55</formula1>
    </dataValidation>
    <dataValidation type="list" allowBlank="1" showInputMessage="1" showErrorMessage="1" sqref="C21" xr:uid="{00000000-0002-0000-0000-000003000000}">
      <formula1>$I$40:$I$45</formula1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Calculaor</vt:lpstr>
      <vt:lpstr>'Income Calculaor'!Print_Area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Joseph Bartolotta</cp:lastModifiedBy>
  <cp:lastPrinted>2018-10-26T21:32:14Z</cp:lastPrinted>
  <dcterms:created xsi:type="dcterms:W3CDTF">2016-11-17T03:12:54Z</dcterms:created>
  <dcterms:modified xsi:type="dcterms:W3CDTF">2020-02-04T14:55:37Z</dcterms:modified>
</cp:coreProperties>
</file>