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oe Bartolotta\Documents\Calculators_May2019\"/>
    </mc:Choice>
  </mc:AlternateContent>
  <xr:revisionPtr revIDLastSave="0" documentId="8_{C6D754A0-36FC-4A95-AC8D-8DCEEFECC6F3}" xr6:coauthVersionLast="43" xr6:coauthVersionMax="43" xr10:uidLastSave="{00000000-0000-0000-0000-000000000000}"/>
  <bookViews>
    <workbookView xWindow="25440" yWindow="1080" windowWidth="19185" windowHeight="10425" xr2:uid="{00000000-000D-0000-FFFF-FFFF00000000}"/>
  </bookViews>
  <sheets>
    <sheet name="Income Calculaor" sheetId="1" r:id="rId1"/>
  </sheets>
  <definedNames>
    <definedName name="_xlnm.Print_Area" localSheetId="0">'Income Calculaor'!$A$3:$H$52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" l="1"/>
  <c r="K42" i="1" l="1"/>
  <c r="J42" i="1"/>
  <c r="J40" i="1"/>
  <c r="J38" i="1"/>
  <c r="J52" i="1" l="1"/>
  <c r="F35" i="1" l="1"/>
  <c r="F36" i="1"/>
  <c r="F37" i="1"/>
  <c r="F38" i="1"/>
  <c r="F39" i="1"/>
  <c r="F40" i="1"/>
  <c r="F41" i="1"/>
  <c r="F42" i="1"/>
  <c r="F43" i="1"/>
  <c r="F44" i="1"/>
  <c r="F45" i="1"/>
  <c r="F34" i="1"/>
  <c r="F46" i="1" l="1"/>
  <c r="C51" i="1" s="1"/>
  <c r="C52" i="1" s="1"/>
  <c r="J37" i="1"/>
  <c r="K40" i="1" l="1"/>
  <c r="K38" i="1"/>
  <c r="K41" i="1"/>
  <c r="K37" i="1"/>
  <c r="K39" i="1"/>
  <c r="J41" i="1"/>
  <c r="B35" i="1" l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J39" i="1"/>
  <c r="C21" i="1"/>
  <c r="C27" i="1" l="1"/>
  <c r="C54" i="1" l="1"/>
  <c r="C56" i="1" s="1"/>
</calcChain>
</file>

<file path=xl/sharedStrings.xml><?xml version="1.0" encoding="utf-8"?>
<sst xmlns="http://schemas.openxmlformats.org/spreadsheetml/2006/main" count="68" uniqueCount="53">
  <si>
    <t>Month</t>
  </si>
  <si>
    <t>Loan Amount</t>
  </si>
  <si>
    <t>*</t>
  </si>
  <si>
    <t>Rate</t>
  </si>
  <si>
    <t>Other Documented Income</t>
  </si>
  <si>
    <t>Bank Statement Income</t>
  </si>
  <si>
    <t>Total Income</t>
  </si>
  <si>
    <t>DTI</t>
  </si>
  <si>
    <t>Monthly Taxes</t>
  </si>
  <si>
    <t>Monthly Insurance</t>
  </si>
  <si>
    <t>HOA Dues</t>
  </si>
  <si>
    <t>Other Debts</t>
  </si>
  <si>
    <t>Less: Proceeds from the sale or liquidation of significant assets (including sales of real estate, financial assets - including stocks and bonds, life insurance policies and autos) and loan proceeds from borrowing)</t>
  </si>
  <si>
    <t>Borrower Name:</t>
  </si>
  <si>
    <t>Enter Name Here</t>
  </si>
  <si>
    <t xml:space="preserve">Loan Number: </t>
  </si>
  <si>
    <t>Enter Loan Number Here</t>
  </si>
  <si>
    <t>Date of Completion</t>
  </si>
  <si>
    <t>Enter Completion Date</t>
  </si>
  <si>
    <t xml:space="preserve">Name of the Individual Completing The Form: </t>
  </si>
  <si>
    <t>5/1 ARM</t>
  </si>
  <si>
    <t>5/1 ARM 10 Year IO</t>
  </si>
  <si>
    <t>7/1 ARM</t>
  </si>
  <si>
    <t>7/1 ARM 10 Year IO</t>
  </si>
  <si>
    <t>Qualifying Payment</t>
  </si>
  <si>
    <t>Product Type</t>
  </si>
  <si>
    <t>DTI Pass/Fail</t>
  </si>
  <si>
    <t>LTV</t>
  </si>
  <si>
    <t>Income</t>
  </si>
  <si>
    <t xml:space="preserve">Less: Transfers </t>
  </si>
  <si>
    <t>Standard Expense Factor</t>
  </si>
  <si>
    <t>Type I Method</t>
  </si>
  <si>
    <t>Type II Method</t>
  </si>
  <si>
    <t>High Value Dealer</t>
  </si>
  <si>
    <t>CPA Verified Deposits</t>
  </si>
  <si>
    <t>Total Deposits into Bank Statements</t>
  </si>
  <si>
    <t>Adjusted Deposits into Bank Statements</t>
  </si>
  <si>
    <t>Deposits into Personal Account from Business Account</t>
  </si>
  <si>
    <t>CPA Verified Expense Factor*</t>
  </si>
  <si>
    <t>Actual Payment</t>
  </si>
  <si>
    <t>Analysis Type Required</t>
  </si>
  <si>
    <t>*Only required if the borrower is qualifying using a CPA signed P&amp;L and bank statements</t>
  </si>
  <si>
    <t>Mortgage Payment for Qualifying</t>
  </si>
  <si>
    <t>Proposed Monthly Obligations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</si>
  <si>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4" tint="-0.499984740745262"/>
        <rFont val="Calibri"/>
        <family val="2"/>
        <scheme val="minor"/>
      </rPr>
      <t xml:space="preserve"> =  Required Field</t>
    </r>
  </si>
  <si>
    <t>Borrowers Ownership % of Their Business</t>
  </si>
  <si>
    <t>Income on P&amp;L**</t>
  </si>
  <si>
    <t>**Only required for program S2 or P2, If borrower is not 100% owner multiply the net income by the ownership %</t>
  </si>
  <si>
    <t>Revenue on P&amp;L**</t>
  </si>
  <si>
    <t>4.20.19</t>
  </si>
  <si>
    <t>Revenue %</t>
  </si>
  <si>
    <t>30 Year Fixed (not offered on S2)</t>
  </si>
  <si>
    <t>15 Year Fixed (not offered on S2)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</si>
</sst>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C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3" fillId="2" borderId="8" xfId="0" applyFont="1" applyFill="1" applyBorder="1"/>
    <xf numFmtId="44" fontId="4" fillId="3" borderId="15" xfId="0" applyNumberFormat="1" applyFont="1" applyFill="1" applyBorder="1" applyAlignment="1">
      <alignment horizontal="center" vertical="center" wrapText="1"/>
    </xf>
    <xf numFmtId="44" fontId="4" fillId="3" borderId="16" xfId="0" applyNumberFormat="1" applyFont="1" applyFill="1" applyBorder="1" applyAlignment="1">
      <alignment horizontal="center" vertical="center" wrapText="1"/>
    </xf>
    <xf numFmtId="17" fontId="0" fillId="4" borderId="6" xfId="0" applyNumberFormat="1" applyFill="1" applyBorder="1"/>
    <xf numFmtId="17" fontId="0" fillId="2" borderId="6" xfId="0" applyNumberFormat="1" applyFill="1" applyBorder="1"/>
    <xf numFmtId="0" fontId="3" fillId="4" borderId="8" xfId="0" applyFont="1" applyFill="1" applyBorder="1"/>
    <xf numFmtId="44" fontId="0" fillId="3" borderId="0" xfId="0" applyNumberFormat="1" applyFill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11" xfId="0" applyFont="1" applyFill="1" applyBorder="1"/>
    <xf numFmtId="0" fontId="6" fillId="2" borderId="12" xfId="0" applyFont="1" applyFill="1" applyBorder="1"/>
    <xf numFmtId="0" fontId="3" fillId="2" borderId="11" xfId="0" applyFont="1" applyFill="1" applyBorder="1"/>
    <xf numFmtId="0" fontId="3" fillId="4" borderId="6" xfId="0" applyFont="1" applyFill="1" applyBorder="1"/>
    <xf numFmtId="0" fontId="3" fillId="4" borderId="11" xfId="0" applyFont="1" applyFill="1" applyBorder="1"/>
    <xf numFmtId="0" fontId="3" fillId="2" borderId="6" xfId="0" applyFont="1" applyFill="1" applyBorder="1"/>
    <xf numFmtId="44" fontId="4" fillId="3" borderId="11" xfId="0" applyNumberFormat="1" applyFont="1" applyFill="1" applyBorder="1" applyAlignment="1">
      <alignment vertical="center" wrapText="1"/>
    </xf>
    <xf numFmtId="44" fontId="4" fillId="3" borderId="17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vertical="center" wrapText="1"/>
    </xf>
    <xf numFmtId="8" fontId="3" fillId="2" borderId="12" xfId="0" applyNumberFormat="1" applyFont="1" applyFill="1" applyBorder="1"/>
    <xf numFmtId="8" fontId="3" fillId="2" borderId="9" xfId="1" applyNumberFormat="1" applyFont="1" applyFill="1" applyBorder="1"/>
    <xf numFmtId="0" fontId="3" fillId="2" borderId="12" xfId="0" applyFont="1" applyFill="1" applyBorder="1"/>
    <xf numFmtId="9" fontId="7" fillId="2" borderId="0" xfId="0" applyNumberFormat="1" applyFont="1" applyFill="1"/>
    <xf numFmtId="0" fontId="0" fillId="2" borderId="18" xfId="0" applyFill="1" applyBorder="1"/>
    <xf numFmtId="8" fontId="0" fillId="2" borderId="18" xfId="0" applyNumberFormat="1" applyFill="1" applyBorder="1"/>
    <xf numFmtId="44" fontId="0" fillId="2" borderId="18" xfId="0" applyNumberFormat="1" applyFill="1" applyBorder="1"/>
    <xf numFmtId="10" fontId="3" fillId="2" borderId="12" xfId="2" applyNumberFormat="1" applyFont="1" applyFill="1" applyBorder="1"/>
    <xf numFmtId="44" fontId="2" fillId="3" borderId="3" xfId="0" applyNumberFormat="1" applyFont="1" applyFill="1" applyBorder="1" applyAlignment="1">
      <alignment horizontal="center" vertical="center" wrapText="1"/>
    </xf>
    <xf numFmtId="44" fontId="8" fillId="2" borderId="5" xfId="1" applyFont="1" applyFill="1" applyBorder="1"/>
    <xf numFmtId="44" fontId="8" fillId="4" borderId="7" xfId="1" applyFont="1" applyFill="1" applyBorder="1"/>
    <xf numFmtId="44" fontId="8" fillId="0" borderId="7" xfId="1" applyFont="1" applyBorder="1"/>
    <xf numFmtId="17" fontId="0" fillId="4" borderId="8" xfId="0" applyNumberFormat="1" applyFill="1" applyBorder="1"/>
    <xf numFmtId="44" fontId="8" fillId="4" borderId="9" xfId="1" applyFont="1" applyFill="1" applyBorder="1"/>
    <xf numFmtId="9" fontId="0" fillId="2" borderId="0" xfId="0" applyNumberFormat="1" applyFill="1"/>
    <xf numFmtId="0" fontId="0" fillId="2" borderId="0" xfId="0" applyFill="1" applyAlignment="1">
      <alignment vertical="top" wrapText="1"/>
    </xf>
    <xf numFmtId="0" fontId="3" fillId="2" borderId="11" xfId="0" applyFont="1" applyFill="1" applyBorder="1" applyAlignment="1">
      <alignment horizontal="left"/>
    </xf>
    <xf numFmtId="44" fontId="0" fillId="2" borderId="0" xfId="0" applyNumberFormat="1" applyFill="1"/>
    <xf numFmtId="8" fontId="0" fillId="2" borderId="0" xfId="0" applyNumberFormat="1" applyFill="1"/>
    <xf numFmtId="0" fontId="3" fillId="4" borderId="4" xfId="0" applyFont="1" applyFill="1" applyBorder="1"/>
    <xf numFmtId="0" fontId="10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4" borderId="0" xfId="0" applyFont="1" applyFill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9" fontId="7" fillId="2" borderId="12" xfId="0" applyNumberFormat="1" applyFont="1" applyFill="1" applyBorder="1" applyProtection="1">
      <protection locked="0"/>
    </xf>
    <xf numFmtId="9" fontId="7" fillId="2" borderId="17" xfId="0" applyNumberFormat="1" applyFont="1" applyFill="1" applyBorder="1" applyAlignment="1" applyProtection="1">
      <alignment horizontal="center"/>
      <protection locked="0"/>
    </xf>
    <xf numFmtId="9" fontId="7" fillId="2" borderId="12" xfId="0" applyNumberFormat="1" applyFont="1" applyFill="1" applyBorder="1" applyAlignment="1" applyProtection="1">
      <alignment horizontal="center"/>
      <protection locked="0"/>
    </xf>
    <xf numFmtId="44" fontId="7" fillId="4" borderId="5" xfId="1" applyFont="1" applyFill="1" applyBorder="1" applyProtection="1">
      <protection locked="0"/>
    </xf>
    <xf numFmtId="10" fontId="8" fillId="2" borderId="7" xfId="2" applyNumberFormat="1" applyFont="1" applyFill="1" applyBorder="1" applyProtection="1">
      <protection locked="0"/>
    </xf>
    <xf numFmtId="10" fontId="7" fillId="4" borderId="7" xfId="0" applyNumberFormat="1" applyFont="1" applyFill="1" applyBorder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44" fontId="7" fillId="2" borderId="5" xfId="1" applyFont="1" applyFill="1" applyBorder="1" applyProtection="1">
      <protection locked="0"/>
    </xf>
    <xf numFmtId="44" fontId="7" fillId="4" borderId="7" xfId="1" applyFont="1" applyFill="1" applyBorder="1" applyProtection="1">
      <protection locked="0"/>
    </xf>
    <xf numFmtId="44" fontId="7" fillId="2" borderId="7" xfId="1" applyFont="1" applyFill="1" applyBorder="1" applyProtection="1">
      <protection locked="0"/>
    </xf>
    <xf numFmtId="44" fontId="7" fillId="4" borderId="10" xfId="1" applyFont="1" applyFill="1" applyBorder="1" applyProtection="1">
      <protection locked="0"/>
    </xf>
    <xf numFmtId="44" fontId="7" fillId="2" borderId="12" xfId="1" applyFont="1" applyFill="1" applyBorder="1" applyProtection="1">
      <protection locked="0"/>
    </xf>
    <xf numFmtId="44" fontId="7" fillId="2" borderId="14" xfId="1" applyFont="1" applyFill="1" applyBorder="1" applyProtection="1">
      <protection locked="0"/>
    </xf>
    <xf numFmtId="44" fontId="7" fillId="4" borderId="0" xfId="1" applyFont="1" applyFill="1" applyProtection="1">
      <protection locked="0"/>
    </xf>
    <xf numFmtId="44" fontId="7" fillId="0" borderId="0" xfId="1" applyFont="1" applyProtection="1">
      <protection locked="0"/>
    </xf>
    <xf numFmtId="44" fontId="7" fillId="4" borderId="19" xfId="1" applyFont="1" applyFill="1" applyBorder="1" applyProtection="1">
      <protection locked="0"/>
    </xf>
    <xf numFmtId="17" fontId="7" fillId="2" borderId="4" xfId="0" applyNumberFormat="1" applyFont="1" applyFill="1" applyBorder="1" applyProtection="1">
      <protection locked="0"/>
    </xf>
    <xf numFmtId="44" fontId="7" fillId="4" borderId="12" xfId="1" applyFont="1" applyFill="1" applyBorder="1" applyProtection="1">
      <protection locked="0"/>
    </xf>
    <xf numFmtId="44" fontId="3" fillId="2" borderId="13" xfId="1" applyFont="1" applyFill="1" applyBorder="1" applyProtection="1">
      <protection locked="0"/>
    </xf>
    <xf numFmtId="44" fontId="3" fillId="4" borderId="9" xfId="1" applyFont="1" applyFill="1" applyBorder="1" applyProtection="1">
      <protection locked="0"/>
    </xf>
    <xf numFmtId="0" fontId="3" fillId="2" borderId="0" xfId="0" applyFont="1" applyFill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topLeftCell="A37" workbookViewId="0">
      <selection activeCell="C52" sqref="C52"/>
    </sheetView>
  </sheetViews>
  <sheetFormatPr defaultColWidth="17.5703125" defaultRowHeight="15" x14ac:dyDescent="0.25"/>
  <cols>
    <col min="1" max="1" width="20.7109375" style="1" customWidth="1"/>
    <col min="2" max="2" width="37.85546875" style="1" customWidth="1"/>
    <col min="3" max="3" width="26.85546875" style="1" customWidth="1"/>
    <col min="4" max="4" width="26.28515625" style="1" customWidth="1"/>
    <col min="5" max="5" width="26.5703125" style="1" customWidth="1"/>
    <col min="6" max="6" width="17.5703125" style="1"/>
    <col min="7" max="7" width="17.5703125" style="1" customWidth="1"/>
    <col min="8" max="8" width="17.5703125" style="1" hidden="1" customWidth="1"/>
    <col min="9" max="9" width="50.5703125" style="1" hidden="1" customWidth="1"/>
    <col min="10" max="10" width="19.42578125" style="1" hidden="1" customWidth="1"/>
    <col min="11" max="12" width="17.5703125" style="1" hidden="1" customWidth="1"/>
    <col min="13" max="14" width="17.5703125" style="1" customWidth="1"/>
    <col min="15" max="16384" width="17.5703125" style="1"/>
  </cols>
  <sheetData>
    <row r="1" spans="1:14" ht="53.25" customHeight="1" x14ac:dyDescent="0.25">
      <c r="F1" s="1" t="s">
        <v>49</v>
      </c>
    </row>
    <row r="2" spans="1:14" ht="6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5">
      <c r="B3" s="45" t="s">
        <v>13</v>
      </c>
      <c r="C3" s="45"/>
      <c r="D3" s="13"/>
      <c r="E3" s="47" t="s">
        <v>14</v>
      </c>
    </row>
    <row r="4" spans="1:14" x14ac:dyDescent="0.25">
      <c r="B4" s="46" t="s">
        <v>15</v>
      </c>
      <c r="C4" s="46"/>
      <c r="D4" s="12"/>
      <c r="E4" s="48" t="s">
        <v>16</v>
      </c>
    </row>
    <row r="5" spans="1:14" x14ac:dyDescent="0.25">
      <c r="B5" s="46" t="s">
        <v>17</v>
      </c>
      <c r="C5" s="46"/>
      <c r="D5" s="13"/>
      <c r="E5" s="47" t="s">
        <v>18</v>
      </c>
    </row>
    <row r="6" spans="1:14" x14ac:dyDescent="0.25">
      <c r="B6" s="46" t="s">
        <v>19</v>
      </c>
      <c r="C6" s="46"/>
      <c r="D6" s="12"/>
      <c r="E6" s="48" t="s">
        <v>14</v>
      </c>
    </row>
    <row r="7" spans="1:14" ht="15.75" thickBot="1" x14ac:dyDescent="0.3"/>
    <row r="8" spans="1:14" ht="16.5" thickBot="1" x14ac:dyDescent="0.3">
      <c r="B8" s="14" t="s">
        <v>44</v>
      </c>
      <c r="C8" s="15"/>
    </row>
    <row r="9" spans="1:14" ht="15.75" thickBot="1" x14ac:dyDescent="0.3"/>
    <row r="10" spans="1:14" ht="16.5" customHeight="1" thickBot="1" x14ac:dyDescent="0.3">
      <c r="B10" s="16" t="s">
        <v>45</v>
      </c>
      <c r="C10" s="49">
        <v>1</v>
      </c>
      <c r="D10" s="2" t="s">
        <v>2</v>
      </c>
    </row>
    <row r="11" spans="1:14" ht="16.5" customHeight="1" thickBot="1" x14ac:dyDescent="0.3">
      <c r="B11" s="3"/>
      <c r="C11" s="26"/>
      <c r="D11" s="2"/>
    </row>
    <row r="12" spans="1:14" ht="16.5" customHeight="1" thickBot="1" x14ac:dyDescent="0.3">
      <c r="B12" s="39" t="s">
        <v>40</v>
      </c>
      <c r="C12" s="50" t="s">
        <v>30</v>
      </c>
      <c r="D12" s="51"/>
      <c r="E12" s="2" t="s">
        <v>2</v>
      </c>
    </row>
    <row r="13" spans="1:14" ht="16.5" thickBot="1" x14ac:dyDescent="0.3">
      <c r="B13" s="3"/>
      <c r="C13" s="26"/>
      <c r="D13" s="2"/>
    </row>
    <row r="14" spans="1:14" ht="15.75" customHeight="1" thickBot="1" x14ac:dyDescent="0.3">
      <c r="A14" s="44" t="s">
        <v>41</v>
      </c>
      <c r="B14" s="16" t="s">
        <v>38</v>
      </c>
      <c r="C14" s="49"/>
      <c r="D14" s="2"/>
    </row>
    <row r="15" spans="1:14" ht="16.5" thickBot="1" x14ac:dyDescent="0.3">
      <c r="A15" s="44"/>
      <c r="B15" s="3"/>
      <c r="C15" s="26"/>
      <c r="D15" s="2"/>
    </row>
    <row r="16" spans="1:14" ht="15.75" x14ac:dyDescent="0.25">
      <c r="A16" s="44"/>
      <c r="B16" s="42" t="s">
        <v>1</v>
      </c>
      <c r="C16" s="52"/>
      <c r="D16" s="2" t="s">
        <v>2</v>
      </c>
    </row>
    <row r="17" spans="1:6" ht="15.75" x14ac:dyDescent="0.25">
      <c r="A17" s="44"/>
      <c r="B17" s="19" t="s">
        <v>27</v>
      </c>
      <c r="C17" s="53">
        <v>0</v>
      </c>
      <c r="D17" s="2" t="s">
        <v>2</v>
      </c>
    </row>
    <row r="18" spans="1:6" ht="15.75" x14ac:dyDescent="0.25">
      <c r="A18" s="44"/>
      <c r="B18" s="17" t="s">
        <v>3</v>
      </c>
      <c r="C18" s="54"/>
      <c r="D18" s="2" t="s">
        <v>2</v>
      </c>
    </row>
    <row r="19" spans="1:6" ht="16.5" thickBot="1" x14ac:dyDescent="0.3">
      <c r="A19" s="38"/>
      <c r="B19" s="5" t="s">
        <v>25</v>
      </c>
      <c r="C19" s="55" t="s">
        <v>20</v>
      </c>
      <c r="D19" s="2" t="s">
        <v>2</v>
      </c>
    </row>
    <row r="20" spans="1:6" ht="16.5" thickBot="1" x14ac:dyDescent="0.3">
      <c r="A20" s="38"/>
      <c r="D20" s="2"/>
    </row>
    <row r="21" spans="1:6" ht="15.75" thickBot="1" x14ac:dyDescent="0.3">
      <c r="A21" s="38"/>
      <c r="B21" s="16" t="s">
        <v>42</v>
      </c>
      <c r="C21" s="23">
        <f>VLOOKUP(C19,I37:J44,2,FALSE)</f>
        <v>0</v>
      </c>
    </row>
    <row r="22" spans="1:6" ht="15.75" thickBot="1" x14ac:dyDescent="0.3"/>
    <row r="23" spans="1:6" ht="15.75" x14ac:dyDescent="0.25">
      <c r="B23" s="4" t="s">
        <v>8</v>
      </c>
      <c r="C23" s="56"/>
      <c r="D23" s="2" t="s">
        <v>2</v>
      </c>
    </row>
    <row r="24" spans="1:6" ht="15.75" x14ac:dyDescent="0.25">
      <c r="B24" s="17" t="s">
        <v>9</v>
      </c>
      <c r="C24" s="57"/>
      <c r="D24" s="2" t="s">
        <v>2</v>
      </c>
    </row>
    <row r="25" spans="1:6" ht="15.75" x14ac:dyDescent="0.25">
      <c r="B25" s="19" t="s">
        <v>10</v>
      </c>
      <c r="C25" s="58"/>
      <c r="D25" s="2" t="s">
        <v>2</v>
      </c>
    </row>
    <row r="26" spans="1:6" ht="16.5" thickBot="1" x14ac:dyDescent="0.3">
      <c r="B26" s="17" t="s">
        <v>11</v>
      </c>
      <c r="C26" s="59"/>
      <c r="D26" s="2" t="s">
        <v>2</v>
      </c>
    </row>
    <row r="27" spans="1:6" ht="16.5" thickTop="1" thickBot="1" x14ac:dyDescent="0.3">
      <c r="B27" s="5" t="s">
        <v>43</v>
      </c>
      <c r="C27" s="24">
        <f>C21+C23+C24+C25+C26</f>
        <v>0</v>
      </c>
    </row>
    <row r="28" spans="1:6" ht="15.75" customHeight="1" thickBot="1" x14ac:dyDescent="0.3">
      <c r="A28" s="69" t="s">
        <v>47</v>
      </c>
    </row>
    <row r="29" spans="1:6" ht="15.75" customHeight="1" thickBot="1" x14ac:dyDescent="0.3">
      <c r="A29" s="69"/>
      <c r="B29" s="16" t="s">
        <v>46</v>
      </c>
      <c r="C29" s="60"/>
    </row>
    <row r="30" spans="1:6" ht="15.75" thickBot="1" x14ac:dyDescent="0.3">
      <c r="A30" s="69"/>
      <c r="F30" s="41"/>
    </row>
    <row r="31" spans="1:6" ht="15.75" thickBot="1" x14ac:dyDescent="0.3">
      <c r="A31" s="69"/>
      <c r="B31" s="16" t="s">
        <v>48</v>
      </c>
      <c r="C31" s="60"/>
    </row>
    <row r="32" spans="1:6" ht="15.75" thickBot="1" x14ac:dyDescent="0.3">
      <c r="A32" s="69"/>
    </row>
    <row r="33" spans="1:11" ht="135.75" thickBot="1" x14ac:dyDescent="0.3">
      <c r="A33" s="69"/>
      <c r="B33" s="6" t="s">
        <v>0</v>
      </c>
      <c r="C33" s="7" t="s">
        <v>35</v>
      </c>
      <c r="D33" s="7" t="s">
        <v>29</v>
      </c>
      <c r="E33" s="7" t="s">
        <v>12</v>
      </c>
      <c r="F33" s="7" t="s">
        <v>36</v>
      </c>
    </row>
    <row r="34" spans="1:11" x14ac:dyDescent="0.25">
      <c r="B34" s="65">
        <v>43525</v>
      </c>
      <c r="C34" s="61"/>
      <c r="D34" s="61"/>
      <c r="E34" s="61"/>
      <c r="F34" s="32">
        <f>C34-D34-E34</f>
        <v>0</v>
      </c>
    </row>
    <row r="35" spans="1:11" x14ac:dyDescent="0.25">
      <c r="B35" s="8">
        <f>EDATE(B34,-1)</f>
        <v>43497</v>
      </c>
      <c r="C35" s="62"/>
      <c r="D35" s="62"/>
      <c r="E35" s="62"/>
      <c r="F35" s="33">
        <f t="shared" ref="F35:F45" si="0">C35-D35-E35</f>
        <v>0</v>
      </c>
    </row>
    <row r="36" spans="1:11" x14ac:dyDescent="0.25">
      <c r="B36" s="9">
        <f t="shared" ref="B36:B45" si="1">EDATE(B35,-1)</f>
        <v>43466</v>
      </c>
      <c r="C36" s="63"/>
      <c r="D36" s="63"/>
      <c r="E36" s="63"/>
      <c r="F36" s="34">
        <f t="shared" si="0"/>
        <v>0</v>
      </c>
      <c r="I36" s="27"/>
      <c r="J36" s="27" t="s">
        <v>24</v>
      </c>
      <c r="K36" s="27" t="s">
        <v>39</v>
      </c>
    </row>
    <row r="37" spans="1:11" x14ac:dyDescent="0.25">
      <c r="B37" s="8">
        <f t="shared" si="1"/>
        <v>43435</v>
      </c>
      <c r="C37" s="62"/>
      <c r="D37" s="62"/>
      <c r="E37" s="62"/>
      <c r="F37" s="33">
        <f t="shared" si="0"/>
        <v>0</v>
      </c>
      <c r="I37" s="27" t="s">
        <v>20</v>
      </c>
      <c r="J37" s="28">
        <f>PMT(($C$18)/12,360,-$C$16,0)</f>
        <v>0</v>
      </c>
      <c r="K37" s="28">
        <f>PMT(($C$18)/12,360,-$C$16,0)</f>
        <v>0</v>
      </c>
    </row>
    <row r="38" spans="1:11" x14ac:dyDescent="0.25">
      <c r="B38" s="9">
        <f t="shared" si="1"/>
        <v>43405</v>
      </c>
      <c r="C38" s="63"/>
      <c r="D38" s="63"/>
      <c r="E38" s="63"/>
      <c r="F38" s="34">
        <f t="shared" si="0"/>
        <v>0</v>
      </c>
      <c r="I38" s="27" t="s">
        <v>21</v>
      </c>
      <c r="J38" s="28">
        <f>PMT(($C$18+0.875%)/12,480,-$C$16,0)</f>
        <v>0</v>
      </c>
      <c r="K38" s="29">
        <f>($C$18/12)*$C$16</f>
        <v>0</v>
      </c>
    </row>
    <row r="39" spans="1:11" x14ac:dyDescent="0.25">
      <c r="B39" s="8">
        <f t="shared" si="1"/>
        <v>43374</v>
      </c>
      <c r="C39" s="62"/>
      <c r="D39" s="62"/>
      <c r="E39" s="62"/>
      <c r="F39" s="33">
        <f t="shared" si="0"/>
        <v>0</v>
      </c>
      <c r="I39" s="27" t="s">
        <v>22</v>
      </c>
      <c r="J39" s="28">
        <f>PMT(($C$18)/12,360,-$C$16,0)</f>
        <v>0</v>
      </c>
      <c r="K39" s="28">
        <f>PMT(($C$18)/12,360,-$C$16,0)</f>
        <v>0</v>
      </c>
    </row>
    <row r="40" spans="1:11" x14ac:dyDescent="0.25">
      <c r="B40" s="9">
        <f t="shared" si="1"/>
        <v>43344</v>
      </c>
      <c r="C40" s="63"/>
      <c r="D40" s="63"/>
      <c r="E40" s="63"/>
      <c r="F40" s="34">
        <f t="shared" si="0"/>
        <v>0</v>
      </c>
      <c r="I40" s="27" t="s">
        <v>23</v>
      </c>
      <c r="J40" s="28">
        <f>PMT(($C$18+0.875%)/12,480,-$C$16,0)</f>
        <v>0</v>
      </c>
      <c r="K40" s="29">
        <f>($C$18/12)*$C$16</f>
        <v>0</v>
      </c>
    </row>
    <row r="41" spans="1:11" x14ac:dyDescent="0.25">
      <c r="B41" s="8">
        <f t="shared" si="1"/>
        <v>43313</v>
      </c>
      <c r="C41" s="62"/>
      <c r="D41" s="62"/>
      <c r="E41" s="62"/>
      <c r="F41" s="33">
        <f t="shared" si="0"/>
        <v>0</v>
      </c>
      <c r="I41" s="27" t="s">
        <v>51</v>
      </c>
      <c r="J41" s="28">
        <f>PMT(C18/12,360,-C16,0)</f>
        <v>0</v>
      </c>
      <c r="K41" s="28">
        <f>PMT(($C$18)/12,360,-$C$16,0)</f>
        <v>0</v>
      </c>
    </row>
    <row r="42" spans="1:11" x14ac:dyDescent="0.25">
      <c r="B42" s="9">
        <f t="shared" si="1"/>
        <v>43282</v>
      </c>
      <c r="C42" s="63"/>
      <c r="D42" s="63"/>
      <c r="E42" s="63"/>
      <c r="F42" s="34">
        <f t="shared" si="0"/>
        <v>0</v>
      </c>
      <c r="I42" s="27" t="s">
        <v>52</v>
      </c>
      <c r="J42" s="28">
        <f>PMT($C$18/12,180,-$C$16,0)</f>
        <v>0</v>
      </c>
      <c r="K42" s="28">
        <f>PMT($C$18/12,180,-$C$16,0)</f>
        <v>0</v>
      </c>
    </row>
    <row r="43" spans="1:11" x14ac:dyDescent="0.25">
      <c r="B43" s="8">
        <f t="shared" si="1"/>
        <v>43252</v>
      </c>
      <c r="C43" s="62"/>
      <c r="D43" s="62"/>
      <c r="E43" s="62"/>
      <c r="F43" s="33">
        <f t="shared" si="0"/>
        <v>0</v>
      </c>
      <c r="I43" s="27"/>
      <c r="J43" s="28"/>
      <c r="K43" s="29"/>
    </row>
    <row r="44" spans="1:11" x14ac:dyDescent="0.25">
      <c r="B44" s="9">
        <f t="shared" si="1"/>
        <v>43221</v>
      </c>
      <c r="C44" s="63"/>
      <c r="D44" s="63"/>
      <c r="E44" s="63"/>
      <c r="F44" s="34">
        <f t="shared" si="0"/>
        <v>0</v>
      </c>
      <c r="I44" s="27"/>
      <c r="J44" s="28"/>
      <c r="K44" s="29"/>
    </row>
    <row r="45" spans="1:11" ht="15.75" thickBot="1" x14ac:dyDescent="0.3">
      <c r="B45" s="35">
        <f t="shared" si="1"/>
        <v>43191</v>
      </c>
      <c r="C45" s="64"/>
      <c r="D45" s="64"/>
      <c r="E45" s="64"/>
      <c r="F45" s="36">
        <f t="shared" si="0"/>
        <v>0</v>
      </c>
    </row>
    <row r="46" spans="1:11" ht="15.75" thickBot="1" x14ac:dyDescent="0.3">
      <c r="B46" s="31" t="s">
        <v>28</v>
      </c>
      <c r="C46" s="20"/>
      <c r="D46" s="21"/>
      <c r="E46" s="21"/>
      <c r="F46" s="22">
        <f>AVERAGE(F34:F45)*VLOOKUP(C12,I47:J52,2,FALSE)</f>
        <v>0</v>
      </c>
    </row>
    <row r="47" spans="1:11" x14ac:dyDescent="0.25">
      <c r="I47" s="1" t="s">
        <v>30</v>
      </c>
      <c r="J47" s="37">
        <v>0.5</v>
      </c>
    </row>
    <row r="48" spans="1:11" ht="15.75" thickBot="1" x14ac:dyDescent="0.3">
      <c r="I48" s="1" t="s">
        <v>31</v>
      </c>
      <c r="J48" s="37">
        <v>0.85</v>
      </c>
    </row>
    <row r="49" spans="2:10" ht="15.75" thickBot="1" x14ac:dyDescent="0.3">
      <c r="B49" s="18" t="s">
        <v>4</v>
      </c>
      <c r="C49" s="66">
        <v>0</v>
      </c>
      <c r="I49" s="1" t="s">
        <v>32</v>
      </c>
      <c r="J49" s="37">
        <v>0.6</v>
      </c>
    </row>
    <row r="50" spans="2:10" ht="15.75" thickBot="1" x14ac:dyDescent="0.3">
      <c r="I50" s="1" t="s">
        <v>33</v>
      </c>
      <c r="J50" s="37">
        <v>0.2</v>
      </c>
    </row>
    <row r="51" spans="2:10" ht="16.5" thickBot="1" x14ac:dyDescent="0.3">
      <c r="B51" s="4" t="s">
        <v>5</v>
      </c>
      <c r="C51" s="67">
        <f>IF(C12=I51,F46,F46*C10)</f>
        <v>0</v>
      </c>
      <c r="D51" s="2" t="s">
        <v>2</v>
      </c>
      <c r="I51" s="1" t="s">
        <v>37</v>
      </c>
      <c r="J51" s="37">
        <v>1</v>
      </c>
    </row>
    <row r="52" spans="2:10" ht="17.25" thickTop="1" thickBot="1" x14ac:dyDescent="0.3">
      <c r="B52" s="10" t="s">
        <v>6</v>
      </c>
      <c r="C52" s="68">
        <f>IF(C29=0,C49+C51,MIN(C29/12*C10,C51)+C49)</f>
        <v>0</v>
      </c>
      <c r="D52" s="2" t="s">
        <v>2</v>
      </c>
      <c r="I52" s="1" t="s">
        <v>34</v>
      </c>
      <c r="J52" s="37">
        <f>1-C14</f>
        <v>1</v>
      </c>
    </row>
    <row r="53" spans="2:10" ht="15.75" thickBot="1" x14ac:dyDescent="0.3"/>
    <row r="54" spans="2:10" ht="15.75" thickBot="1" x14ac:dyDescent="0.3">
      <c r="B54" s="16" t="s">
        <v>7</v>
      </c>
      <c r="C54" s="30" t="e">
        <f>C27/C52</f>
        <v>#DIV/0!</v>
      </c>
      <c r="D54" s="3"/>
    </row>
    <row r="55" spans="2:10" ht="15.75" thickBot="1" x14ac:dyDescent="0.3"/>
    <row r="56" spans="2:10" ht="15.75" thickBot="1" x14ac:dyDescent="0.3">
      <c r="B56" s="16" t="s">
        <v>26</v>
      </c>
      <c r="C56" s="25" t="e">
        <f>IF(C17&lt;=85%,IF(C54&lt;=50%,"Pass","Fail"),IF(C54&lt;=43%,"Pass","Fail"))</f>
        <v>#DIV/0!</v>
      </c>
      <c r="E56" s="40"/>
    </row>
    <row r="57" spans="2:10" ht="15.75" thickBot="1" x14ac:dyDescent="0.3"/>
    <row r="58" spans="2:10" ht="15.75" thickBot="1" x14ac:dyDescent="0.3">
      <c r="B58" s="16" t="s">
        <v>50</v>
      </c>
      <c r="C58" s="25" t="e">
        <f>SUM(F34:F45)/C31</f>
        <v>#DIV/0!</v>
      </c>
    </row>
    <row r="59" spans="2:10" x14ac:dyDescent="0.25">
      <c r="B59" s="43" t="s">
        <v>49</v>
      </c>
    </row>
  </sheetData>
  <sheetProtection algorithmName="SHA-512" hashValue="fSyqt51/S/qy2H4ylwbwxb55NWYEUhU0UKdVO3n13yn76uZKPmjKtRjjfPbapWhpVIAjeXnYsQdotpzFumohcA==" saltValue="FX55rYNy5/xDFA4MuOxKiA==" spinCount="100000" sheet="1" objects="1" scenarios="1" selectLockedCells="1"/>
  <dataConsolidate/>
  <mergeCells count="7">
    <mergeCell ref="B3:C3"/>
    <mergeCell ref="C12:D12"/>
    <mergeCell ref="A14:A18"/>
    <mergeCell ref="B4:C4"/>
    <mergeCell ref="B5:C5"/>
    <mergeCell ref="B6:C6"/>
    <mergeCell ref="A28:A33"/>
  </mergeCells>
  <conditionalFormatting sqref="C56">
    <cfRule type="cellIs" dxfId="3" priority="3" operator="equal">
      <formula>"Pass"</formula>
    </cfRule>
    <cfRule type="cellIs" dxfId="2" priority="4" operator="equal">
      <formula>"Fail"</formula>
    </cfRule>
  </conditionalFormatting>
  <conditionalFormatting sqref="C58">
    <cfRule type="cellIs" dxfId="1" priority="1" operator="equal">
      <formula>"Pass"</formula>
    </cfRule>
    <cfRule type="cellIs" dxfId="0" priority="2" operator="equal">
      <formula>"Fail"</formula>
    </cfRule>
  </conditionalFormatting>
  <dataValidations count="3">
    <dataValidation type="list" allowBlank="1" showInputMessage="1" showErrorMessage="1" sqref="C20" xr:uid="{00000000-0002-0000-0000-000001000000}">
      <formula1>$H$20:$H$20</formula1>
    </dataValidation>
    <dataValidation type="list" allowBlank="1" showInputMessage="1" showErrorMessage="1" sqref="C12" xr:uid="{57F16FCA-F856-4A2F-A302-D0BC55984D0B}">
      <formula1>$I$47:$I$52</formula1>
    </dataValidation>
    <dataValidation type="list" allowBlank="1" showInputMessage="1" showErrorMessage="1" sqref="C19" xr:uid="{00000000-0002-0000-0000-000003000000}">
      <formula1>$I$37:$I$44</formula1>
    </dataValidation>
  </dataValidations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Calculaor</vt:lpstr>
      <vt:lpstr>'Income Calculaor'!Print_Area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mstrauss</dc:creator>
  <cp:lastModifiedBy>Joe Bartolotta</cp:lastModifiedBy>
  <cp:lastPrinted>2018-10-26T21:32:14Z</cp:lastPrinted>
  <dcterms:created xsi:type="dcterms:W3CDTF">2016-11-17T03:12:54Z</dcterms:created>
  <dcterms:modified xsi:type="dcterms:W3CDTF">2019-05-23T14:38:26Z</dcterms:modified>
</cp:coreProperties>
</file>