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гим\"/>
    </mc:Choice>
  </mc:AlternateContent>
  <xr:revisionPtr revIDLastSave="0" documentId="8_{EAA4D289-8983-4515-87F0-A59769C697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тоимость труб ПЭ100" sheetId="3" r:id="rId1"/>
    <sheet name="Стоимость работ по сварке труб " sheetId="2" r:id="rId2"/>
    <sheet name="Стоимость работ по  ГНБ" sheetId="4" r:id="rId3"/>
  </sheets>
  <calcPr calcId="181029"/>
</workbook>
</file>

<file path=xl/calcChain.xml><?xml version="1.0" encoding="utf-8"?>
<calcChain xmlns="http://schemas.openxmlformats.org/spreadsheetml/2006/main">
  <c r="K28" i="3" l="1"/>
  <c r="H31" i="3"/>
  <c r="H30" i="3"/>
  <c r="H29" i="3"/>
  <c r="H28" i="3"/>
  <c r="E31" i="3"/>
  <c r="E30" i="3"/>
  <c r="E29" i="3"/>
  <c r="E28" i="3"/>
  <c r="B31" i="3"/>
  <c r="B30" i="3"/>
  <c r="B28" i="3"/>
  <c r="B68" i="4"/>
  <c r="B65" i="4"/>
  <c r="B41" i="4"/>
  <c r="C27" i="4"/>
  <c r="C29" i="4" s="1"/>
  <c r="B27" i="4"/>
  <c r="B29" i="4" s="1"/>
  <c r="B31" i="4"/>
  <c r="B33" i="4" s="1"/>
  <c r="B38" i="4"/>
  <c r="B35" i="4"/>
  <c r="I31" i="4"/>
  <c r="G31" i="4"/>
  <c r="G33" i="4" s="1"/>
  <c r="H31" i="4"/>
  <c r="H33" i="4" s="1"/>
  <c r="F31" i="4"/>
  <c r="F33" i="4" s="1"/>
  <c r="D31" i="4"/>
  <c r="D33" i="4" s="1"/>
  <c r="E31" i="4"/>
  <c r="C31" i="4"/>
  <c r="C33" i="4" s="1"/>
  <c r="F27" i="4"/>
  <c r="G27" i="4"/>
  <c r="H27" i="4"/>
  <c r="I27" i="4"/>
  <c r="H23" i="4"/>
  <c r="I23" i="4"/>
  <c r="F23" i="4"/>
  <c r="C23" i="4"/>
  <c r="C25" i="4" s="1"/>
  <c r="B23" i="4"/>
  <c r="I19" i="4"/>
  <c r="H19" i="4"/>
  <c r="F19" i="4"/>
  <c r="F21" i="4"/>
  <c r="C19" i="4"/>
  <c r="C21" i="4" s="1"/>
  <c r="B19" i="4"/>
  <c r="I15" i="4"/>
  <c r="H15" i="4"/>
  <c r="G15" i="4"/>
  <c r="F15" i="4"/>
  <c r="C15" i="4"/>
  <c r="C17" i="4" s="1"/>
  <c r="I11" i="4"/>
  <c r="H11" i="4"/>
  <c r="G11" i="4"/>
  <c r="B11" i="4"/>
  <c r="E33" i="4"/>
  <c r="B17" i="4"/>
  <c r="B15" i="4"/>
  <c r="F11" i="4"/>
  <c r="F13" i="4" s="1"/>
  <c r="C11" i="4"/>
  <c r="C13" i="4" s="1"/>
  <c r="B13" i="4"/>
  <c r="C9" i="4"/>
  <c r="F7" i="4"/>
  <c r="F9" i="4" s="1"/>
  <c r="C7" i="4"/>
  <c r="B7" i="4"/>
  <c r="B9" i="4" s="1"/>
  <c r="B29" i="3" l="1"/>
  <c r="B47" i="4" l="1"/>
  <c r="B53" i="4"/>
  <c r="B11" i="2"/>
  <c r="C11" i="2"/>
  <c r="B13" i="2"/>
  <c r="C13" i="2"/>
  <c r="C12" i="2"/>
  <c r="B12" i="2"/>
  <c r="C23" i="2"/>
  <c r="C22" i="2"/>
  <c r="C21" i="2"/>
  <c r="B23" i="2"/>
  <c r="B22" i="2"/>
  <c r="B21" i="2"/>
  <c r="B62" i="4"/>
  <c r="B59" i="4"/>
  <c r="B56" i="4"/>
  <c r="B50" i="4"/>
  <c r="B44" i="4"/>
  <c r="F25" i="4"/>
  <c r="F29" i="4"/>
  <c r="B21" i="4"/>
  <c r="B25" i="4"/>
  <c r="F17" i="4"/>
  <c r="N12" i="4"/>
  <c r="Q12" i="4"/>
  <c r="S12" i="4"/>
  <c r="T12" i="4"/>
  <c r="U12" i="4"/>
  <c r="N16" i="4"/>
  <c r="O16" i="4"/>
  <c r="Q16" i="4"/>
  <c r="S16" i="4"/>
  <c r="T16" i="4"/>
  <c r="U16" i="4"/>
  <c r="N20" i="4"/>
  <c r="Q20" i="4" s="1"/>
  <c r="S20" i="4"/>
  <c r="T20" i="4"/>
  <c r="U20" i="4"/>
  <c r="U8" i="4"/>
  <c r="T8" i="4"/>
  <c r="N8" i="4"/>
  <c r="Q8" i="4" s="1"/>
  <c r="S8" i="4"/>
  <c r="I33" i="4"/>
  <c r="I29" i="4"/>
  <c r="H29" i="4"/>
  <c r="G29" i="4"/>
  <c r="E28" i="4"/>
  <c r="E27" i="4" s="1"/>
  <c r="E29" i="4" s="1"/>
  <c r="D28" i="4"/>
  <c r="D27" i="4" s="1"/>
  <c r="D29" i="4" s="1"/>
  <c r="I25" i="4"/>
  <c r="H25" i="4"/>
  <c r="G24" i="4"/>
  <c r="G23" i="4" s="1"/>
  <c r="G25" i="4" s="1"/>
  <c r="E24" i="4"/>
  <c r="E23" i="4" s="1"/>
  <c r="E25" i="4" s="1"/>
  <c r="D24" i="4"/>
  <c r="D23" i="4" s="1"/>
  <c r="D25" i="4" s="1"/>
  <c r="I21" i="4"/>
  <c r="H21" i="4"/>
  <c r="G20" i="4"/>
  <c r="E20" i="4"/>
  <c r="E19" i="4" s="1"/>
  <c r="E21" i="4" s="1"/>
  <c r="D20" i="4"/>
  <c r="D19" i="4" s="1"/>
  <c r="D21" i="4" s="1"/>
  <c r="I17" i="4"/>
  <c r="H17" i="4"/>
  <c r="G17" i="4"/>
  <c r="E16" i="4"/>
  <c r="E15" i="4" s="1"/>
  <c r="E17" i="4" s="1"/>
  <c r="D16" i="4"/>
  <c r="D15" i="4" s="1"/>
  <c r="D17" i="4" s="1"/>
  <c r="I13" i="4"/>
  <c r="H13" i="4"/>
  <c r="G13" i="4"/>
  <c r="E12" i="4"/>
  <c r="E11" i="4" s="1"/>
  <c r="E13" i="4" s="1"/>
  <c r="D12" i="4"/>
  <c r="D11" i="4" s="1"/>
  <c r="D13" i="4" s="1"/>
  <c r="I8" i="4"/>
  <c r="I7" i="4" s="1"/>
  <c r="I9" i="4" s="1"/>
  <c r="H8" i="4"/>
  <c r="H7" i="4" s="1"/>
  <c r="H9" i="4" s="1"/>
  <c r="G8" i="4"/>
  <c r="G7" i="4" s="1"/>
  <c r="G9" i="4" s="1"/>
  <c r="E8" i="4"/>
  <c r="E7" i="4" s="1"/>
  <c r="E9" i="4" s="1"/>
  <c r="D8" i="4"/>
  <c r="D7" i="4" s="1"/>
  <c r="D9" i="4" s="1"/>
  <c r="C20" i="2"/>
  <c r="B20" i="2"/>
  <c r="C19" i="2"/>
  <c r="C18" i="2"/>
  <c r="B18" i="2"/>
  <c r="B19" i="2"/>
  <c r="C17" i="2"/>
  <c r="C16" i="2"/>
  <c r="B16" i="2"/>
  <c r="B17" i="2"/>
  <c r="C15" i="2"/>
  <c r="C14" i="2"/>
  <c r="B14" i="2"/>
  <c r="B15" i="2"/>
  <c r="C8" i="2"/>
  <c r="C6" i="2"/>
  <c r="C7" i="2"/>
  <c r="C5" i="2"/>
  <c r="B8" i="2"/>
  <c r="B7" i="2"/>
  <c r="B6" i="2"/>
  <c r="B5" i="2"/>
  <c r="C9" i="2"/>
  <c r="C10" i="2"/>
  <c r="B9" i="2"/>
  <c r="B10" i="2"/>
  <c r="K26" i="3"/>
  <c r="K24" i="3"/>
  <c r="K22" i="3"/>
  <c r="K20" i="3"/>
  <c r="K19" i="3"/>
  <c r="K17" i="3"/>
  <c r="K16" i="3"/>
  <c r="K14" i="3"/>
  <c r="K15" i="3"/>
  <c r="K18" i="3"/>
  <c r="K21" i="3"/>
  <c r="K23" i="3"/>
  <c r="K25" i="3"/>
  <c r="H27" i="3"/>
  <c r="H26" i="3"/>
  <c r="H24" i="3"/>
  <c r="H22" i="3"/>
  <c r="H20" i="3"/>
  <c r="H19" i="3"/>
  <c r="H17" i="3"/>
  <c r="H16" i="3"/>
  <c r="E24" i="3"/>
  <c r="E26" i="3"/>
  <c r="H15" i="3"/>
  <c r="E19" i="3"/>
  <c r="H14" i="3"/>
  <c r="E17" i="3"/>
  <c r="E16" i="3"/>
  <c r="E14" i="3"/>
  <c r="B26" i="3"/>
  <c r="B24" i="3"/>
  <c r="B22" i="3"/>
  <c r="B20" i="3"/>
  <c r="B19" i="3"/>
  <c r="B17" i="3"/>
  <c r="B16" i="3"/>
  <c r="B14" i="3"/>
  <c r="B7" i="3"/>
  <c r="B8" i="3"/>
  <c r="B9" i="3"/>
  <c r="E20" i="3"/>
  <c r="E21" i="3"/>
  <c r="E22" i="3"/>
  <c r="E23" i="3"/>
  <c r="E25" i="3"/>
  <c r="B15" i="3"/>
  <c r="B18" i="3"/>
  <c r="K12" i="3"/>
  <c r="K11" i="3"/>
  <c r="K10" i="3"/>
  <c r="K9" i="3"/>
  <c r="K8" i="3"/>
  <c r="K7" i="3"/>
  <c r="K6" i="3"/>
  <c r="K5" i="3"/>
  <c r="K13" i="3"/>
  <c r="B27" i="3"/>
  <c r="B25" i="3"/>
  <c r="B23" i="3"/>
  <c r="B21" i="3"/>
  <c r="B13" i="3"/>
  <c r="B12" i="3"/>
  <c r="B11" i="3"/>
  <c r="B10" i="3"/>
  <c r="K27" i="3"/>
  <c r="H25" i="3"/>
  <c r="H23" i="3"/>
  <c r="H21" i="3"/>
  <c r="H18" i="3"/>
  <c r="H13" i="3"/>
  <c r="H12" i="3"/>
  <c r="H11" i="3"/>
  <c r="H10" i="3"/>
  <c r="H9" i="3"/>
  <c r="H8" i="3"/>
  <c r="H7" i="3"/>
  <c r="H6" i="3"/>
  <c r="H5" i="3"/>
  <c r="E27" i="3"/>
  <c r="E18" i="3"/>
  <c r="E15" i="3"/>
  <c r="E13" i="3"/>
  <c r="E12" i="3"/>
  <c r="E11" i="3"/>
  <c r="E10" i="3"/>
  <c r="E9" i="3"/>
  <c r="E8" i="3"/>
  <c r="E7" i="3"/>
  <c r="E6" i="3"/>
  <c r="O12" i="4"/>
  <c r="O8" i="4" l="1"/>
  <c r="O20" i="4"/>
  <c r="G19" i="4"/>
  <c r="G21" i="4" s="1"/>
</calcChain>
</file>

<file path=xl/sharedStrings.xml><?xml version="1.0" encoding="utf-8"?>
<sst xmlns="http://schemas.openxmlformats.org/spreadsheetml/2006/main" count="190" uniqueCount="48">
  <si>
    <t>-</t>
  </si>
  <si>
    <t>Цена п.м.</t>
  </si>
  <si>
    <t>SDR 21-8 атм.</t>
  </si>
  <si>
    <t>SDR 17-10,0 атм.</t>
  </si>
  <si>
    <t>SDR 13,6-12,5 атм.</t>
  </si>
  <si>
    <t>Вес 1м,кг</t>
  </si>
  <si>
    <t>Толщина, мм</t>
  </si>
  <si>
    <t>SDR 11-16 атм.</t>
  </si>
  <si>
    <t>Цена 1 кг</t>
  </si>
  <si>
    <t>Наруж. диаметр, мм</t>
  </si>
  <si>
    <t>Диаметр труб, мм</t>
  </si>
  <si>
    <t>Коэф. удорожания</t>
  </si>
  <si>
    <t xml:space="preserve">Цена за 1 стык без генератора и манипулятора </t>
  </si>
  <si>
    <t>Цена за соединение электросварными муфтами</t>
  </si>
  <si>
    <t>1 труба</t>
  </si>
  <si>
    <t>2 трубы</t>
  </si>
  <si>
    <t>3 трубы</t>
  </si>
  <si>
    <t>4 трубы</t>
  </si>
  <si>
    <t>6 труб</t>
  </si>
  <si>
    <t>5 труб</t>
  </si>
  <si>
    <t>7 труб</t>
  </si>
  <si>
    <t>8 труб</t>
  </si>
  <si>
    <t>Примечания:</t>
  </si>
  <si>
    <t>Цена за 1п.м. без стоимости труб ПЭ и сварки труб в плеть</t>
  </si>
  <si>
    <t>Диаметр бурового канала (скважины)</t>
  </si>
  <si>
    <t>Диаметр труб, Дн, мм</t>
  </si>
  <si>
    <t>от 400</t>
  </si>
  <si>
    <t xml:space="preserve"> до 100</t>
  </si>
  <si>
    <t xml:space="preserve"> до 200</t>
  </si>
  <si>
    <t>200-400</t>
  </si>
  <si>
    <t>100-200</t>
  </si>
  <si>
    <t>от 200</t>
  </si>
  <si>
    <t>Количество труб в буровом канале (скважине)</t>
  </si>
  <si>
    <t>2. Диаметр бурового канала расчитан без учета требования монтажа распорок между трубами в буровом канале.</t>
  </si>
  <si>
    <t>1. Диаметр бурового канала расчитан в соответствии с максимальным значением по длине канала и принят с соотношением: 1,4+100мм к Дн для диаметров труб до 200мм, 1,5-1,6 к Дн для диаметров труб от 200 до 600мм и Дн+300мм для диаметров труб более 600мм</t>
  </si>
  <si>
    <t>3. Окончательная стоимость прокладки 1 м методом ГНБ определяется после ознакомления с проектной документацией,  местонахождением и условиями производства работ.</t>
  </si>
  <si>
    <t>L участка одной трубы, м</t>
  </si>
  <si>
    <t>Стоимость работ по выполнению работ по сварке труб ПЭ встык и электросварными муфтами с учетом НДС</t>
  </si>
  <si>
    <t>1. Минимальная стоимость заказа - 1 смена стоимостью 15 000 рублей с НДС.</t>
  </si>
  <si>
    <t>2. Стоимость рабочей смены  генератора -  5 000 - 10 000 рублей с НДС.</t>
  </si>
  <si>
    <t>3. Стоимость рабочей смены манипулятора - 12 000 рублей с НДС.</t>
  </si>
  <si>
    <t>Стоимость работ по выполнению работ по горизонтально-направленному бурению (ГНБ) с НДС</t>
  </si>
  <si>
    <t>47.4</t>
  </si>
  <si>
    <t>59.3</t>
  </si>
  <si>
    <t>1.0</t>
  </si>
  <si>
    <t>Цена за 1п.м. из расчета на одну трубу в пучке</t>
  </si>
  <si>
    <t>Цена за 1 кг, рублей с НДС</t>
  </si>
  <si>
    <t>Стоимость трубы водонапорной из полиэтилена ПЭ100 (ГОСТ 18599-2001) с учетом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</si>
</sst>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р.&quot;"/>
    <numFmt numFmtId="165" formatCode="#,##0.0"/>
    <numFmt numFmtId="166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10"/>
      <color rgb="FF0070C0"/>
      <name val="Arial Cyr"/>
      <charset val="204"/>
    </font>
    <font>
      <b/>
      <sz val="10"/>
      <color rgb="FF0070C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2" fontId="0" fillId="0" borderId="2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2" fillId="0" borderId="20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166" fontId="0" fillId="0" borderId="24" xfId="0" applyNumberFormat="1" applyBorder="1" applyAlignment="1">
      <alignment horizontal="center" vertical="center"/>
    </xf>
    <xf numFmtId="164" fontId="2" fillId="0" borderId="25" xfId="0" applyNumberFormat="1" applyFont="1" applyBorder="1" applyAlignment="1">
      <alignment horizontal="right" vertical="center"/>
    </xf>
    <xf numFmtId="166" fontId="0" fillId="0" borderId="22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4" fontId="2" fillId="0" borderId="29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64" fontId="2" fillId="0" borderId="30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2" fontId="0" fillId="0" borderId="11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 wrapText="1"/>
    </xf>
    <xf numFmtId="2" fontId="5" fillId="0" borderId="32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2" fontId="5" fillId="0" borderId="33" xfId="0" applyNumberFormat="1" applyFont="1" applyBorder="1" applyAlignment="1">
      <alignment horizontal="center" vertical="center" wrapText="1"/>
    </xf>
    <xf numFmtId="166" fontId="5" fillId="0" borderId="34" xfId="0" applyNumberFormat="1" applyFont="1" applyBorder="1" applyAlignment="1">
      <alignment horizontal="center" vertical="center" wrapText="1"/>
    </xf>
    <xf numFmtId="166" fontId="5" fillId="0" borderId="35" xfId="0" applyNumberFormat="1" applyFont="1" applyBorder="1" applyAlignment="1">
      <alignment horizontal="center" vertical="center" wrapText="1"/>
    </xf>
    <xf numFmtId="166" fontId="5" fillId="0" borderId="36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/>
    </xf>
    <xf numFmtId="165" fontId="1" fillId="0" borderId="37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165" fontId="1" fillId="0" borderId="38" xfId="0" applyNumberFormat="1" applyFont="1" applyBorder="1" applyAlignment="1">
      <alignment horizontal="center" vertical="center"/>
    </xf>
    <xf numFmtId="165" fontId="1" fillId="0" borderId="39" xfId="0" applyNumberFormat="1" applyFont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164" fontId="2" fillId="2" borderId="21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21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5" fontId="1" fillId="2" borderId="39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166" fontId="0" fillId="0" borderId="24" xfId="0" applyNumberForma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/>
    </xf>
    <xf numFmtId="166" fontId="0" fillId="2" borderId="24" xfId="0" applyNumberForma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2" fontId="0" fillId="0" borderId="2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166" fontId="0" fillId="0" borderId="19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164" fontId="2" fillId="2" borderId="23" xfId="0" applyNumberFormat="1" applyFont="1" applyFill="1" applyBorder="1" applyAlignment="1">
      <alignment vertical="center"/>
    </xf>
    <xf numFmtId="4" fontId="0" fillId="2" borderId="2" xfId="0" applyNumberFormat="1" applyFill="1" applyBorder="1" applyAlignment="1">
      <alignment horizontal="center" vertical="center"/>
    </xf>
    <xf numFmtId="166" fontId="0" fillId="2" borderId="2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5" fillId="2" borderId="32" xfId="0" applyNumberFormat="1" applyFont="1" applyFill="1" applyBorder="1" applyAlignment="1">
      <alignment horizontal="center" vertical="center" wrapText="1"/>
    </xf>
    <xf numFmtId="166" fontId="5" fillId="2" borderId="35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top"/>
    </xf>
    <xf numFmtId="164" fontId="2" fillId="2" borderId="20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166" fontId="0" fillId="2" borderId="19" xfId="0" applyNumberForma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2" fontId="0" fillId="2" borderId="9" xfId="0" applyNumberFormat="1" applyFont="1" applyFill="1" applyBorder="1" applyAlignment="1">
      <alignment horizontal="center" vertical="center"/>
    </xf>
    <xf numFmtId="166" fontId="0" fillId="2" borderId="2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5" fillId="2" borderId="31" xfId="0" applyNumberFormat="1" applyFont="1" applyFill="1" applyBorder="1" applyAlignment="1">
      <alignment horizontal="center" vertical="center" wrapText="1"/>
    </xf>
    <xf numFmtId="166" fontId="5" fillId="2" borderId="34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right" vertical="center"/>
    </xf>
    <xf numFmtId="0" fontId="0" fillId="2" borderId="17" xfId="0" applyFill="1" applyBorder="1" applyAlignment="1">
      <alignment horizontal="center" vertical="top"/>
    </xf>
    <xf numFmtId="164" fontId="2" fillId="2" borderId="7" xfId="0" applyNumberFormat="1" applyFont="1" applyFill="1" applyBorder="1" applyAlignment="1">
      <alignment vertical="center"/>
    </xf>
    <xf numFmtId="4" fontId="0" fillId="2" borderId="11" xfId="0" applyNumberFormat="1" applyFill="1" applyBorder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2" fontId="0" fillId="2" borderId="10" xfId="0" applyNumberFormat="1" applyFont="1" applyFill="1" applyBorder="1" applyAlignment="1">
      <alignment horizontal="center" vertical="center"/>
    </xf>
    <xf numFmtId="166" fontId="0" fillId="2" borderId="26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right" vertical="center"/>
    </xf>
    <xf numFmtId="166" fontId="0" fillId="2" borderId="14" xfId="0" applyNumberForma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5" fontId="1" fillId="0" borderId="39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10" fontId="1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right" vertical="center"/>
    </xf>
    <xf numFmtId="0" fontId="0" fillId="0" borderId="52" xfId="0" applyBorder="1" applyAlignment="1">
      <alignment horizontal="center" vertical="top"/>
    </xf>
    <xf numFmtId="164" fontId="2" fillId="0" borderId="53" xfId="0" applyNumberFormat="1" applyFont="1" applyBorder="1" applyAlignment="1">
      <alignment vertical="center"/>
    </xf>
    <xf numFmtId="4" fontId="0" fillId="0" borderId="54" xfId="0" applyNumberFormat="1" applyBorder="1" applyAlignment="1">
      <alignment horizontal="center" vertical="center"/>
    </xf>
    <xf numFmtId="166" fontId="0" fillId="0" borderId="55" xfId="0" applyNumberFormat="1" applyBorder="1" applyAlignment="1">
      <alignment horizontal="center" vertical="center"/>
    </xf>
    <xf numFmtId="164" fontId="2" fillId="0" borderId="53" xfId="0" applyNumberFormat="1" applyFont="1" applyFill="1" applyBorder="1" applyAlignment="1">
      <alignment vertical="center"/>
    </xf>
    <xf numFmtId="2" fontId="0" fillId="0" borderId="54" xfId="0" applyNumberFormat="1" applyFill="1" applyBorder="1" applyAlignment="1">
      <alignment horizontal="center" vertical="center"/>
    </xf>
    <xf numFmtId="166" fontId="0" fillId="0" borderId="55" xfId="0" applyNumberFormat="1" applyFill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165" fontId="1" fillId="0" borderId="40" xfId="0" applyNumberFormat="1" applyFont="1" applyBorder="1" applyAlignment="1">
      <alignment horizontal="center" vertical="center"/>
    </xf>
    <xf numFmtId="165" fontId="1" fillId="0" borderId="47" xfId="0" applyNumberFormat="1" applyFont="1" applyBorder="1" applyAlignment="1">
      <alignment horizontal="center" vertical="center"/>
    </xf>
    <xf numFmtId="165" fontId="0" fillId="0" borderId="15" xfId="0" applyNumberFormat="1" applyFon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1" fontId="0" fillId="0" borderId="58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0" fillId="0" borderId="5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3" fontId="9" fillId="0" borderId="59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10" fillId="2" borderId="41" xfId="0" applyNumberFormat="1" applyFont="1" applyFill="1" applyBorder="1" applyAlignment="1">
      <alignment horizontal="center" vertical="center"/>
    </xf>
    <xf numFmtId="3" fontId="9" fillId="2" borderId="41" xfId="0" applyNumberFormat="1" applyFont="1" applyFill="1" applyBorder="1" applyAlignment="1">
      <alignment horizontal="center" vertical="center"/>
    </xf>
    <xf numFmtId="3" fontId="10" fillId="2" borderId="42" xfId="0" applyNumberFormat="1" applyFont="1" applyFill="1" applyBorder="1" applyAlignment="1">
      <alignment horizontal="center" vertical="center"/>
    </xf>
    <xf numFmtId="3" fontId="9" fillId="2" borderId="42" xfId="0" applyNumberFormat="1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4" fontId="10" fillId="2" borderId="47" xfId="0" applyNumberFormat="1" applyFont="1" applyFill="1" applyBorder="1" applyAlignment="1">
      <alignment horizontal="center" vertical="center" wrapText="1"/>
    </xf>
    <xf numFmtId="2" fontId="10" fillId="2" borderId="46" xfId="0" applyNumberFormat="1" applyFont="1" applyFill="1" applyBorder="1" applyAlignment="1">
      <alignment horizontal="center" vertical="center" wrapText="1"/>
    </xf>
    <xf numFmtId="2" fontId="10" fillId="2" borderId="47" xfId="0" applyNumberFormat="1" applyFont="1" applyFill="1" applyBorder="1" applyAlignment="1">
      <alignment horizontal="center" vertical="center" wrapText="1"/>
    </xf>
    <xf numFmtId="2" fontId="10" fillId="2" borderId="48" xfId="0" applyNumberFormat="1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10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46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0" fillId="0" borderId="5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2" fontId="10" fillId="0" borderId="43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0" fillId="0" borderId="0" xfId="0" applyBorder="1"/>
    <xf numFmtId="0" fontId="0" fillId="0" borderId="51" xfId="0" applyBorder="1"/>
    <xf numFmtId="0" fontId="0" fillId="0" borderId="62" xfId="0" applyBorder="1"/>
    <xf numFmtId="0" fontId="0" fillId="0" borderId="63" xfId="0" applyBorder="1"/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7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6" xfId="0" applyNumberFormat="1" applyFont="1" applyBorder="1" applyAlignment="1">
      <alignment horizontal="center" vertical="center"/>
    </xf>
    <xf numFmtId="3" fontId="1" fillId="0" borderId="50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workbookViewId="0">
      <selection activeCell="L5" sqref="L5"/>
    </sheetView>
  </sheetViews>
  <sheetFormatPr defaultRowHeight="12.75" x14ac:dyDescent="0.2"/>
  <cols>
    <col min="1" max="1" width="8.5703125" style="1" customWidth="1"/>
    <col min="2" max="3" width="11.7109375" style="1" customWidth="1"/>
    <col min="4" max="4" width="9.5703125" style="1" customWidth="1"/>
    <col min="5" max="6" width="11.7109375" style="1" customWidth="1"/>
    <col min="7" max="7" width="9.7109375" style="1" customWidth="1"/>
    <col min="8" max="9" width="11.7109375" style="1" customWidth="1"/>
    <col min="10" max="10" width="9.7109375" style="1" customWidth="1"/>
    <col min="11" max="12" width="11.7109375" style="1" customWidth="1"/>
    <col min="13" max="13" width="9.7109375" style="1" customWidth="1"/>
    <col min="14" max="14" width="8.85546875" style="1" customWidth="1"/>
    <col min="15" max="15" width="9.7109375" style="1" bestFit="1" customWidth="1"/>
    <col min="16" max="16" width="13.42578125" style="1" bestFit="1" customWidth="1"/>
    <col min="17" max="16384" width="9.140625" style="1"/>
  </cols>
  <sheetData>
    <row r="1" spans="1:15" ht="8.25" customHeight="1" thickBot="1" x14ac:dyDescent="0.25">
      <c r="A1" s="10"/>
      <c r="B1" s="10"/>
      <c r="C1" s="17"/>
      <c r="D1" s="10"/>
      <c r="E1" s="9"/>
      <c r="F1" s="9"/>
      <c r="G1" s="9"/>
      <c r="H1" s="9"/>
      <c r="I1" s="9"/>
      <c r="J1" s="9"/>
    </row>
    <row r="2" spans="1:15" ht="21" customHeight="1" thickBot="1" x14ac:dyDescent="0.25">
      <c r="A2" s="187" t="s">
        <v>47</v>
      </c>
      <c r="B2" s="188"/>
      <c r="C2" s="188"/>
      <c r="D2" s="188"/>
      <c r="E2" s="188"/>
      <c r="F2" s="188"/>
      <c r="G2" s="188"/>
      <c r="H2" s="189"/>
      <c r="I2" s="189"/>
      <c r="J2" s="189"/>
      <c r="K2" s="189"/>
      <c r="L2" s="189"/>
      <c r="M2" s="190"/>
      <c r="N2" s="184" t="s">
        <v>46</v>
      </c>
    </row>
    <row r="3" spans="1:15" s="7" customFormat="1" ht="12.75" customHeight="1" x14ac:dyDescent="0.2">
      <c r="A3" s="193" t="s">
        <v>9</v>
      </c>
      <c r="B3" s="195" t="s">
        <v>2</v>
      </c>
      <c r="C3" s="196"/>
      <c r="D3" s="197"/>
      <c r="E3" s="195" t="s">
        <v>3</v>
      </c>
      <c r="F3" s="196"/>
      <c r="G3" s="197"/>
      <c r="H3" s="195" t="s">
        <v>4</v>
      </c>
      <c r="I3" s="196"/>
      <c r="J3" s="197"/>
      <c r="K3" s="195" t="s">
        <v>7</v>
      </c>
      <c r="L3" s="196"/>
      <c r="M3" s="197"/>
      <c r="N3" s="185"/>
      <c r="O3" s="65"/>
    </row>
    <row r="4" spans="1:15" s="7" customFormat="1" ht="29.25" customHeight="1" thickBot="1" x14ac:dyDescent="0.25">
      <c r="A4" s="194"/>
      <c r="B4" s="20" t="s">
        <v>1</v>
      </c>
      <c r="C4" s="21" t="s">
        <v>5</v>
      </c>
      <c r="D4" s="19" t="s">
        <v>6</v>
      </c>
      <c r="E4" s="20" t="s">
        <v>1</v>
      </c>
      <c r="F4" s="21" t="s">
        <v>5</v>
      </c>
      <c r="G4" s="19" t="s">
        <v>6</v>
      </c>
      <c r="H4" s="26" t="s">
        <v>1</v>
      </c>
      <c r="I4" s="27" t="s">
        <v>5</v>
      </c>
      <c r="J4" s="28" t="s">
        <v>6</v>
      </c>
      <c r="K4" s="26" t="s">
        <v>1</v>
      </c>
      <c r="L4" s="27" t="s">
        <v>5</v>
      </c>
      <c r="M4" s="28" t="s">
        <v>6</v>
      </c>
      <c r="N4" s="186"/>
      <c r="O4" s="191" t="s">
        <v>8</v>
      </c>
    </row>
    <row r="5" spans="1:15" s="6" customFormat="1" x14ac:dyDescent="0.2">
      <c r="A5" s="29">
        <v>25</v>
      </c>
      <c r="B5" s="34" t="s">
        <v>0</v>
      </c>
      <c r="C5" s="35" t="s">
        <v>0</v>
      </c>
      <c r="D5" s="36" t="s">
        <v>0</v>
      </c>
      <c r="E5" s="34" t="s">
        <v>0</v>
      </c>
      <c r="F5" s="35" t="s">
        <v>0</v>
      </c>
      <c r="G5" s="36" t="s">
        <v>0</v>
      </c>
      <c r="H5" s="37">
        <f>I5*N14</f>
        <v>17.759999999999998</v>
      </c>
      <c r="I5" s="23">
        <v>0.14799999999999999</v>
      </c>
      <c r="J5" s="49">
        <v>2</v>
      </c>
      <c r="K5" s="38">
        <f>L5*N14</f>
        <v>20.28</v>
      </c>
      <c r="L5" s="56">
        <v>0.16900000000000001</v>
      </c>
      <c r="M5" s="60">
        <v>2.2999999999999998</v>
      </c>
      <c r="N5" s="179"/>
      <c r="O5" s="192"/>
    </row>
    <row r="6" spans="1:15" s="6" customFormat="1" x14ac:dyDescent="0.2">
      <c r="A6" s="30">
        <v>32</v>
      </c>
      <c r="B6" s="39" t="s">
        <v>0</v>
      </c>
      <c r="C6" s="33" t="s">
        <v>0</v>
      </c>
      <c r="D6" s="40" t="s">
        <v>0</v>
      </c>
      <c r="E6" s="41">
        <f>F6*N14</f>
        <v>23.16</v>
      </c>
      <c r="F6" s="24">
        <v>0.193</v>
      </c>
      <c r="G6" s="45">
        <v>2</v>
      </c>
      <c r="H6" s="42">
        <f>I6*N14</f>
        <v>27.48</v>
      </c>
      <c r="I6" s="22">
        <v>0.22900000000000001</v>
      </c>
      <c r="J6" s="43">
        <v>2.4</v>
      </c>
      <c r="K6" s="41">
        <f>L6*N14</f>
        <v>33.24</v>
      </c>
      <c r="L6" s="57">
        <v>0.27700000000000002</v>
      </c>
      <c r="M6" s="61">
        <v>3</v>
      </c>
      <c r="N6" s="179"/>
      <c r="O6" s="192"/>
    </row>
    <row r="7" spans="1:15" s="6" customFormat="1" x14ac:dyDescent="0.2">
      <c r="A7" s="30">
        <v>40</v>
      </c>
      <c r="B7" s="44">
        <f>C7*N14</f>
        <v>28.799999999999997</v>
      </c>
      <c r="C7" s="33">
        <v>0.24</v>
      </c>
      <c r="D7" s="45">
        <v>2</v>
      </c>
      <c r="E7" s="41">
        <f>F7*N14</f>
        <v>35.04</v>
      </c>
      <c r="F7" s="22">
        <v>0.29199999999999998</v>
      </c>
      <c r="G7" s="45">
        <v>2.4</v>
      </c>
      <c r="H7" s="42">
        <f>I7*N14</f>
        <v>42.36</v>
      </c>
      <c r="I7" s="22">
        <v>0.35299999999999998</v>
      </c>
      <c r="J7" s="43">
        <v>3</v>
      </c>
      <c r="K7" s="41">
        <f>L7*N14</f>
        <v>51.24</v>
      </c>
      <c r="L7" s="57">
        <v>0.42699999999999999</v>
      </c>
      <c r="M7" s="61">
        <v>3.7</v>
      </c>
      <c r="N7" s="179"/>
      <c r="O7" s="192"/>
    </row>
    <row r="8" spans="1:15" s="6" customFormat="1" x14ac:dyDescent="0.2">
      <c r="A8" s="30">
        <v>50</v>
      </c>
      <c r="B8" s="44">
        <f>C8*N14</f>
        <v>44.4</v>
      </c>
      <c r="C8" s="33">
        <v>0.37</v>
      </c>
      <c r="D8" s="45">
        <v>2.4</v>
      </c>
      <c r="E8" s="41">
        <f>F8*N14</f>
        <v>53.88</v>
      </c>
      <c r="F8" s="24">
        <v>0.44900000000000001</v>
      </c>
      <c r="G8" s="45">
        <v>3</v>
      </c>
      <c r="H8" s="42">
        <f>I8*N14</f>
        <v>65.400000000000006</v>
      </c>
      <c r="I8" s="22">
        <v>0.54500000000000004</v>
      </c>
      <c r="J8" s="43">
        <v>3.7</v>
      </c>
      <c r="K8" s="41">
        <f>L8*N14</f>
        <v>79.56</v>
      </c>
      <c r="L8" s="57">
        <v>0.66300000000000003</v>
      </c>
      <c r="M8" s="61">
        <v>4.5999999999999996</v>
      </c>
      <c r="N8" s="179"/>
      <c r="O8" s="192"/>
    </row>
    <row r="9" spans="1:15" s="6" customFormat="1" x14ac:dyDescent="0.2">
      <c r="A9" s="110">
        <v>63</v>
      </c>
      <c r="B9" s="127">
        <f>C9*N14</f>
        <v>68.759999999999991</v>
      </c>
      <c r="C9" s="114">
        <v>0.57299999999999995</v>
      </c>
      <c r="D9" s="113">
        <v>3</v>
      </c>
      <c r="E9" s="88">
        <f>F9*N14</f>
        <v>85.8</v>
      </c>
      <c r="F9" s="98">
        <v>0.71499999999999997</v>
      </c>
      <c r="G9" s="113">
        <v>3.8</v>
      </c>
      <c r="H9" s="111">
        <f>I9*N14</f>
        <v>104.28</v>
      </c>
      <c r="I9" s="114">
        <v>0.86899999999999999</v>
      </c>
      <c r="J9" s="99">
        <v>4.7</v>
      </c>
      <c r="K9" s="88">
        <f>L9*N14</f>
        <v>126</v>
      </c>
      <c r="L9" s="115">
        <v>1.05</v>
      </c>
      <c r="M9" s="116">
        <v>5.8</v>
      </c>
      <c r="N9" s="179"/>
      <c r="O9" s="192"/>
    </row>
    <row r="10" spans="1:15" s="6" customFormat="1" x14ac:dyDescent="0.2">
      <c r="A10" s="32">
        <v>75</v>
      </c>
      <c r="B10" s="44">
        <f>C10*N14</f>
        <v>98.52</v>
      </c>
      <c r="C10" s="22">
        <v>0.82099999999999995</v>
      </c>
      <c r="D10" s="45">
        <v>3.6</v>
      </c>
      <c r="E10" s="41">
        <f>F10*N14</f>
        <v>121.2</v>
      </c>
      <c r="F10" s="22">
        <v>1.01</v>
      </c>
      <c r="G10" s="45">
        <v>4.5</v>
      </c>
      <c r="H10" s="42">
        <f>I10*N14</f>
        <v>147.6</v>
      </c>
      <c r="I10" s="22">
        <v>1.23</v>
      </c>
      <c r="J10" s="43">
        <v>5.6</v>
      </c>
      <c r="K10" s="41">
        <f>L10*N14</f>
        <v>175.2</v>
      </c>
      <c r="L10" s="58">
        <v>1.46</v>
      </c>
      <c r="M10" s="61">
        <v>6.8</v>
      </c>
      <c r="N10" s="179"/>
      <c r="O10" s="192"/>
    </row>
    <row r="11" spans="1:15" s="6" customFormat="1" ht="12" customHeight="1" thickBot="1" x14ac:dyDescent="0.25">
      <c r="A11" s="32">
        <v>90</v>
      </c>
      <c r="B11" s="50">
        <f>C11*N14</f>
        <v>141.6</v>
      </c>
      <c r="C11" s="51">
        <v>1.18</v>
      </c>
      <c r="D11" s="47">
        <v>4.3</v>
      </c>
      <c r="E11" s="52">
        <f>F11*N14</f>
        <v>174</v>
      </c>
      <c r="F11" s="25">
        <v>1.45</v>
      </c>
      <c r="G11" s="47">
        <v>5.4</v>
      </c>
      <c r="H11" s="53">
        <f>I11*N14</f>
        <v>211.2</v>
      </c>
      <c r="I11" s="54">
        <v>1.76</v>
      </c>
      <c r="J11" s="48">
        <v>6.7</v>
      </c>
      <c r="K11" s="52">
        <f>L11*N14</f>
        <v>254.4</v>
      </c>
      <c r="L11" s="59">
        <v>2.12</v>
      </c>
      <c r="M11" s="62">
        <v>8.1999999999999993</v>
      </c>
      <c r="N11" s="179"/>
      <c r="O11" s="192"/>
    </row>
    <row r="12" spans="1:15" s="6" customFormat="1" x14ac:dyDescent="0.2">
      <c r="A12" s="117">
        <v>110</v>
      </c>
      <c r="B12" s="118">
        <f>C12*N14</f>
        <v>212.4</v>
      </c>
      <c r="C12" s="119">
        <v>1.77</v>
      </c>
      <c r="D12" s="120">
        <v>5.3</v>
      </c>
      <c r="E12" s="121">
        <f>F12*N14</f>
        <v>259.20000000000005</v>
      </c>
      <c r="F12" s="122">
        <v>2.16</v>
      </c>
      <c r="G12" s="123">
        <v>6.6</v>
      </c>
      <c r="H12" s="121">
        <f>I12*N14</f>
        <v>313.2</v>
      </c>
      <c r="I12" s="124">
        <v>2.61</v>
      </c>
      <c r="J12" s="123">
        <v>8.1</v>
      </c>
      <c r="K12" s="121">
        <f>L12*N14</f>
        <v>376.8</v>
      </c>
      <c r="L12" s="125">
        <v>3.14</v>
      </c>
      <c r="M12" s="126">
        <v>10</v>
      </c>
      <c r="N12" s="179"/>
      <c r="O12" s="192"/>
    </row>
    <row r="13" spans="1:15" s="6" customFormat="1" x14ac:dyDescent="0.2">
      <c r="A13" s="31">
        <v>125</v>
      </c>
      <c r="B13" s="42">
        <f>C13*N14</f>
        <v>271.2</v>
      </c>
      <c r="C13" s="16">
        <v>2.2599999999999998</v>
      </c>
      <c r="D13" s="45">
        <v>6</v>
      </c>
      <c r="E13" s="41">
        <f>F13*N14</f>
        <v>330</v>
      </c>
      <c r="F13" s="24">
        <v>2.75</v>
      </c>
      <c r="G13" s="43">
        <v>7.4</v>
      </c>
      <c r="H13" s="90">
        <f>I13*N14</f>
        <v>404.40000000000003</v>
      </c>
      <c r="I13" s="22">
        <v>3.37</v>
      </c>
      <c r="J13" s="43">
        <v>9.1999999999999993</v>
      </c>
      <c r="K13" s="41">
        <f>L13*N14</f>
        <v>489.6</v>
      </c>
      <c r="L13" s="58">
        <v>4.08</v>
      </c>
      <c r="M13" s="61">
        <v>11.4</v>
      </c>
      <c r="N13" s="177"/>
      <c r="O13" s="192"/>
    </row>
    <row r="14" spans="1:15" s="6" customFormat="1" x14ac:dyDescent="0.2">
      <c r="A14" s="31">
        <v>140</v>
      </c>
      <c r="B14" s="42">
        <f>C14*N14</f>
        <v>339.6</v>
      </c>
      <c r="C14" s="16">
        <v>2.83</v>
      </c>
      <c r="D14" s="45">
        <v>6.7</v>
      </c>
      <c r="E14" s="41">
        <f>F14*N14</f>
        <v>415.2</v>
      </c>
      <c r="F14" s="24">
        <v>3.46</v>
      </c>
      <c r="G14" s="43">
        <v>8.3000000000000007</v>
      </c>
      <c r="H14" s="90">
        <f>I14*N14</f>
        <v>506.4</v>
      </c>
      <c r="I14" s="22">
        <v>4.22</v>
      </c>
      <c r="J14" s="43">
        <v>10.3</v>
      </c>
      <c r="K14" s="41">
        <f>L14*N14</f>
        <v>609.6</v>
      </c>
      <c r="L14" s="57">
        <v>5.08</v>
      </c>
      <c r="M14" s="61">
        <v>12.7</v>
      </c>
      <c r="N14" s="180">
        <v>120</v>
      </c>
      <c r="O14" s="192"/>
    </row>
    <row r="15" spans="1:15" s="6" customFormat="1" x14ac:dyDescent="0.2">
      <c r="A15" s="110">
        <v>160</v>
      </c>
      <c r="B15" s="111">
        <f>C15*N14</f>
        <v>445.2</v>
      </c>
      <c r="C15" s="112">
        <v>3.71</v>
      </c>
      <c r="D15" s="113">
        <v>7.7</v>
      </c>
      <c r="E15" s="88">
        <f>F15*N14</f>
        <v>541.19999999999993</v>
      </c>
      <c r="F15" s="98">
        <v>4.51</v>
      </c>
      <c r="G15" s="99">
        <v>9.5</v>
      </c>
      <c r="H15" s="88">
        <f>I15*N14</f>
        <v>660</v>
      </c>
      <c r="I15" s="114">
        <v>5.5</v>
      </c>
      <c r="J15" s="99">
        <v>11.8</v>
      </c>
      <c r="K15" s="88">
        <f>L15*N14</f>
        <v>800.4</v>
      </c>
      <c r="L15" s="115">
        <v>6.67</v>
      </c>
      <c r="M15" s="116">
        <v>14.6</v>
      </c>
      <c r="N15" s="177"/>
      <c r="O15" s="192"/>
    </row>
    <row r="16" spans="1:15" s="6" customFormat="1" x14ac:dyDescent="0.2">
      <c r="A16" s="30">
        <v>180</v>
      </c>
      <c r="B16" s="42">
        <f>C16*N14</f>
        <v>559.20000000000005</v>
      </c>
      <c r="C16" s="16">
        <v>4.66</v>
      </c>
      <c r="D16" s="45">
        <v>8.6</v>
      </c>
      <c r="E16" s="90">
        <f>F16*N14</f>
        <v>685.2</v>
      </c>
      <c r="F16" s="94">
        <v>5.71</v>
      </c>
      <c r="G16" s="95">
        <v>10.7</v>
      </c>
      <c r="H16" s="90">
        <f>I16*N14</f>
        <v>837.6</v>
      </c>
      <c r="I16" s="106">
        <v>6.98</v>
      </c>
      <c r="J16" s="95">
        <v>13.3</v>
      </c>
      <c r="K16" s="90">
        <f>L16*N14</f>
        <v>1011.5999999999999</v>
      </c>
      <c r="L16" s="57">
        <v>8.43</v>
      </c>
      <c r="M16" s="61">
        <v>16.399999999999999</v>
      </c>
      <c r="N16" s="177"/>
      <c r="O16" s="192"/>
    </row>
    <row r="17" spans="1:16" s="6" customFormat="1" x14ac:dyDescent="0.2">
      <c r="A17" s="30">
        <v>200</v>
      </c>
      <c r="B17" s="42">
        <f>C17*N14</f>
        <v>692.4</v>
      </c>
      <c r="C17" s="16">
        <v>5.77</v>
      </c>
      <c r="D17" s="45">
        <v>9.6</v>
      </c>
      <c r="E17" s="90">
        <f>F17*N14</f>
        <v>844.8</v>
      </c>
      <c r="F17" s="94">
        <v>7.04</v>
      </c>
      <c r="G17" s="95">
        <v>11.9</v>
      </c>
      <c r="H17" s="90">
        <f>I17*N14</f>
        <v>1027.2</v>
      </c>
      <c r="I17" s="106">
        <v>8.56</v>
      </c>
      <c r="J17" s="95">
        <v>14.7</v>
      </c>
      <c r="K17" s="90">
        <f>L17*N14</f>
        <v>1248</v>
      </c>
      <c r="L17" s="57">
        <v>10.4</v>
      </c>
      <c r="M17" s="61">
        <v>18.2</v>
      </c>
      <c r="N17" s="177"/>
      <c r="O17" s="192"/>
      <c r="P17" s="104"/>
    </row>
    <row r="18" spans="1:16" s="6" customFormat="1" x14ac:dyDescent="0.2">
      <c r="A18" s="110">
        <v>225</v>
      </c>
      <c r="B18" s="111">
        <f>C18*N14</f>
        <v>874.8</v>
      </c>
      <c r="C18" s="112">
        <v>7.29</v>
      </c>
      <c r="D18" s="113">
        <v>10.8</v>
      </c>
      <c r="E18" s="88">
        <f>F18*N14</f>
        <v>1072.8</v>
      </c>
      <c r="F18" s="98">
        <v>8.94</v>
      </c>
      <c r="G18" s="99">
        <v>13.4</v>
      </c>
      <c r="H18" s="88">
        <f>I18*N14</f>
        <v>1308</v>
      </c>
      <c r="I18" s="114">
        <v>10.9</v>
      </c>
      <c r="J18" s="99">
        <v>16.600000000000001</v>
      </c>
      <c r="K18" s="88">
        <f>L18*N14</f>
        <v>1584</v>
      </c>
      <c r="L18" s="115">
        <v>13.2</v>
      </c>
      <c r="M18" s="116">
        <v>20.5</v>
      </c>
      <c r="N18" s="177"/>
      <c r="O18" s="192"/>
      <c r="P18" s="105"/>
    </row>
    <row r="19" spans="1:16" s="6" customFormat="1" x14ac:dyDescent="0.2">
      <c r="A19" s="30">
        <v>250</v>
      </c>
      <c r="B19" s="42">
        <f>C19*N14</f>
        <v>1070.4000000000001</v>
      </c>
      <c r="C19" s="16">
        <v>8.92</v>
      </c>
      <c r="D19" s="45">
        <v>11.9</v>
      </c>
      <c r="E19" s="90">
        <f>F19*N14</f>
        <v>1320</v>
      </c>
      <c r="F19" s="94">
        <v>11</v>
      </c>
      <c r="G19" s="95">
        <v>14.8</v>
      </c>
      <c r="H19" s="90">
        <f>I19*N14</f>
        <v>1608</v>
      </c>
      <c r="I19" s="106">
        <v>13.4</v>
      </c>
      <c r="J19" s="95">
        <v>18.399999999999999</v>
      </c>
      <c r="K19" s="90">
        <f>L19*N14</f>
        <v>1944</v>
      </c>
      <c r="L19" s="57">
        <v>16.2</v>
      </c>
      <c r="M19" s="61">
        <v>22.7</v>
      </c>
      <c r="N19" s="177"/>
      <c r="O19" s="192"/>
      <c r="P19" s="105"/>
    </row>
    <row r="20" spans="1:16" s="6" customFormat="1" x14ac:dyDescent="0.2">
      <c r="A20" s="30">
        <v>280</v>
      </c>
      <c r="B20" s="42">
        <f>C20*N14</f>
        <v>1356</v>
      </c>
      <c r="C20" s="16">
        <v>11.3</v>
      </c>
      <c r="D20" s="40">
        <v>13.4</v>
      </c>
      <c r="E20" s="90">
        <f>F20*N14</f>
        <v>1656</v>
      </c>
      <c r="F20" s="94">
        <v>13.8</v>
      </c>
      <c r="G20" s="107">
        <v>16.600000000000001</v>
      </c>
      <c r="H20" s="90">
        <f>I20*N14</f>
        <v>2016</v>
      </c>
      <c r="I20" s="106">
        <v>16.8</v>
      </c>
      <c r="J20" s="95">
        <v>20.6</v>
      </c>
      <c r="K20" s="90">
        <f>L20*N14</f>
        <v>2436</v>
      </c>
      <c r="L20" s="57">
        <v>20.3</v>
      </c>
      <c r="M20" s="61">
        <v>25.4</v>
      </c>
      <c r="N20" s="177"/>
      <c r="O20" s="192"/>
      <c r="P20" s="105"/>
    </row>
    <row r="21" spans="1:16" s="6" customFormat="1" x14ac:dyDescent="0.2">
      <c r="A21" s="110">
        <v>315</v>
      </c>
      <c r="B21" s="111">
        <f>C21*N14</f>
        <v>1704</v>
      </c>
      <c r="C21" s="112">
        <v>14.2</v>
      </c>
      <c r="D21" s="113">
        <v>15</v>
      </c>
      <c r="E21" s="88">
        <f>F21*N14</f>
        <v>2088</v>
      </c>
      <c r="F21" s="98">
        <v>17.399999999999999</v>
      </c>
      <c r="G21" s="99">
        <v>18.7</v>
      </c>
      <c r="H21" s="88">
        <f>I21*N14</f>
        <v>2556</v>
      </c>
      <c r="I21" s="114">
        <v>21.3</v>
      </c>
      <c r="J21" s="99">
        <v>23.2</v>
      </c>
      <c r="K21" s="88">
        <f>L21*N14</f>
        <v>3084</v>
      </c>
      <c r="L21" s="115">
        <v>25.7</v>
      </c>
      <c r="M21" s="113">
        <v>28.6</v>
      </c>
      <c r="N21" s="177"/>
      <c r="O21" s="192"/>
      <c r="P21" s="105"/>
    </row>
    <row r="22" spans="1:16" s="6" customFormat="1" x14ac:dyDescent="0.2">
      <c r="A22" s="30">
        <v>355</v>
      </c>
      <c r="B22" s="42">
        <f>C22*N14</f>
        <v>2160</v>
      </c>
      <c r="C22" s="16">
        <v>18</v>
      </c>
      <c r="D22" s="40">
        <v>16.899999999999999</v>
      </c>
      <c r="E22" s="90">
        <f>F22*N14</f>
        <v>2664</v>
      </c>
      <c r="F22" s="94">
        <v>22.2</v>
      </c>
      <c r="G22" s="107">
        <v>21.1</v>
      </c>
      <c r="H22" s="90">
        <f>I22*N14</f>
        <v>3240</v>
      </c>
      <c r="I22" s="106">
        <v>27</v>
      </c>
      <c r="J22" s="95">
        <v>26.1</v>
      </c>
      <c r="K22" s="90">
        <f>L22*N14</f>
        <v>3912</v>
      </c>
      <c r="L22" s="57">
        <v>32.6</v>
      </c>
      <c r="M22" s="45">
        <v>32.200000000000003</v>
      </c>
      <c r="N22" s="177"/>
      <c r="O22" s="192"/>
      <c r="P22" s="105"/>
    </row>
    <row r="23" spans="1:16" s="6" customFormat="1" x14ac:dyDescent="0.2">
      <c r="A23" s="110">
        <v>400</v>
      </c>
      <c r="B23" s="111">
        <f>C23*N14</f>
        <v>2748</v>
      </c>
      <c r="C23" s="112">
        <v>22.9</v>
      </c>
      <c r="D23" s="113">
        <v>19.100000000000001</v>
      </c>
      <c r="E23" s="88">
        <f>F23*N14</f>
        <v>3360</v>
      </c>
      <c r="F23" s="98">
        <v>28</v>
      </c>
      <c r="G23" s="99">
        <v>23.7</v>
      </c>
      <c r="H23" s="88">
        <f>I23*N14</f>
        <v>4104</v>
      </c>
      <c r="I23" s="114">
        <v>34.200000000000003</v>
      </c>
      <c r="J23" s="99">
        <v>29.4</v>
      </c>
      <c r="K23" s="88">
        <f>L23*N14</f>
        <v>4968</v>
      </c>
      <c r="L23" s="114">
        <v>41.4</v>
      </c>
      <c r="M23" s="113">
        <v>36.299999999999997</v>
      </c>
      <c r="N23" s="177"/>
      <c r="O23" s="192"/>
      <c r="P23" s="105"/>
    </row>
    <row r="24" spans="1:16" s="6" customFormat="1" x14ac:dyDescent="0.2">
      <c r="A24" s="30">
        <v>450</v>
      </c>
      <c r="B24" s="42">
        <f>C24*N14</f>
        <v>3480</v>
      </c>
      <c r="C24" s="16">
        <v>29</v>
      </c>
      <c r="D24" s="40">
        <v>21.5</v>
      </c>
      <c r="E24" s="90">
        <f>F24*N14</f>
        <v>4260</v>
      </c>
      <c r="F24" s="94">
        <v>35.5</v>
      </c>
      <c r="G24" s="107">
        <v>26.7</v>
      </c>
      <c r="H24" s="90">
        <f>I24*N14</f>
        <v>5196</v>
      </c>
      <c r="I24" s="106">
        <v>43.3</v>
      </c>
      <c r="J24" s="95">
        <v>33.1</v>
      </c>
      <c r="K24" s="90">
        <f>L24*N14</f>
        <v>6288</v>
      </c>
      <c r="L24" s="22">
        <v>52.4</v>
      </c>
      <c r="M24" s="45">
        <v>40.9</v>
      </c>
      <c r="N24" s="177"/>
      <c r="O24" s="192"/>
      <c r="P24" s="105"/>
    </row>
    <row r="25" spans="1:16" s="6" customFormat="1" x14ac:dyDescent="0.2">
      <c r="A25" s="110">
        <v>500</v>
      </c>
      <c r="B25" s="111">
        <f>C25*N14</f>
        <v>4296</v>
      </c>
      <c r="C25" s="112">
        <v>35.799999999999997</v>
      </c>
      <c r="D25" s="113">
        <v>23.9</v>
      </c>
      <c r="E25" s="88">
        <f>F25*N14</f>
        <v>5268</v>
      </c>
      <c r="F25" s="98">
        <v>43.9</v>
      </c>
      <c r="G25" s="99">
        <v>29.7</v>
      </c>
      <c r="H25" s="88">
        <f>I25*N14</f>
        <v>6420</v>
      </c>
      <c r="I25" s="114">
        <v>53.5</v>
      </c>
      <c r="J25" s="99">
        <v>36.799999999999997</v>
      </c>
      <c r="K25" s="88">
        <f>L25*N14</f>
        <v>7764</v>
      </c>
      <c r="L25" s="114">
        <v>64.7</v>
      </c>
      <c r="M25" s="113">
        <v>45.4</v>
      </c>
      <c r="N25" s="177"/>
      <c r="O25" s="192"/>
      <c r="P25" s="105"/>
    </row>
    <row r="26" spans="1:16" s="6" customFormat="1" x14ac:dyDescent="0.2">
      <c r="A26" s="32">
        <v>560</v>
      </c>
      <c r="B26" s="42">
        <f>C26*N14</f>
        <v>5376</v>
      </c>
      <c r="C26" s="16">
        <v>44.8</v>
      </c>
      <c r="D26" s="40">
        <v>26.7</v>
      </c>
      <c r="E26" s="90">
        <f>F26*N14</f>
        <v>6600</v>
      </c>
      <c r="F26" s="94">
        <v>55</v>
      </c>
      <c r="G26" s="107">
        <v>33.200000000000003</v>
      </c>
      <c r="H26" s="90">
        <f>I26*N14</f>
        <v>8051.9999999999991</v>
      </c>
      <c r="I26" s="106">
        <v>67.099999999999994</v>
      </c>
      <c r="J26" s="95">
        <v>41.2</v>
      </c>
      <c r="K26" s="90">
        <f>L26*N14</f>
        <v>9720</v>
      </c>
      <c r="L26" s="22">
        <v>81</v>
      </c>
      <c r="M26" s="45">
        <v>50.8</v>
      </c>
      <c r="N26" s="177"/>
      <c r="O26" s="192"/>
      <c r="P26" s="105"/>
    </row>
    <row r="27" spans="1:16" s="6" customFormat="1" ht="13.5" thickBot="1" x14ac:dyDescent="0.25">
      <c r="A27" s="128">
        <v>630</v>
      </c>
      <c r="B27" s="129">
        <f>C27*N14</f>
        <v>6780</v>
      </c>
      <c r="C27" s="130">
        <v>56.5</v>
      </c>
      <c r="D27" s="131">
        <v>30</v>
      </c>
      <c r="E27" s="100">
        <f>F27*N14</f>
        <v>8352</v>
      </c>
      <c r="F27" s="132">
        <v>69.599999999999994</v>
      </c>
      <c r="G27" s="133">
        <v>37.4</v>
      </c>
      <c r="H27" s="88">
        <f>I27*N14</f>
        <v>10176</v>
      </c>
      <c r="I27" s="134">
        <v>84.8</v>
      </c>
      <c r="J27" s="133">
        <v>46.3</v>
      </c>
      <c r="K27" s="135">
        <f>L27*N14</f>
        <v>12360</v>
      </c>
      <c r="L27" s="134">
        <v>103</v>
      </c>
      <c r="M27" s="136">
        <v>57.2</v>
      </c>
      <c r="N27" s="178"/>
      <c r="O27" s="192"/>
      <c r="P27" s="104"/>
    </row>
    <row r="28" spans="1:16" s="6" customFormat="1" x14ac:dyDescent="0.2">
      <c r="A28" s="18">
        <v>710</v>
      </c>
      <c r="B28" s="38">
        <f>C28*N28</f>
        <v>9012.5</v>
      </c>
      <c r="C28" s="55">
        <v>72.099999999999994</v>
      </c>
      <c r="D28" s="46">
        <v>33.9</v>
      </c>
      <c r="E28" s="89">
        <f>F28*N28</f>
        <v>11050</v>
      </c>
      <c r="F28" s="108">
        <v>88.4</v>
      </c>
      <c r="G28" s="109">
        <v>42.1</v>
      </c>
      <c r="H28" s="89">
        <f>I28*N28</f>
        <v>13500</v>
      </c>
      <c r="I28" s="108">
        <v>108</v>
      </c>
      <c r="J28" s="109">
        <v>52.2</v>
      </c>
      <c r="K28" s="89">
        <f>L28*N28</f>
        <v>16375</v>
      </c>
      <c r="L28" s="23">
        <v>131</v>
      </c>
      <c r="M28" s="46">
        <v>64.5</v>
      </c>
      <c r="N28" s="181">
        <v>125</v>
      </c>
      <c r="P28" s="104"/>
    </row>
    <row r="29" spans="1:16" x14ac:dyDescent="0.2">
      <c r="A29" s="32">
        <v>800</v>
      </c>
      <c r="B29" s="42">
        <f>C29*N14</f>
        <v>10968</v>
      </c>
      <c r="C29" s="16">
        <v>91.4</v>
      </c>
      <c r="D29" s="40">
        <v>38.1</v>
      </c>
      <c r="E29" s="90">
        <f>F29*N28</f>
        <v>14000</v>
      </c>
      <c r="F29" s="94">
        <v>112</v>
      </c>
      <c r="G29" s="107" t="s">
        <v>42</v>
      </c>
      <c r="H29" s="90">
        <f>I29*N28</f>
        <v>17125</v>
      </c>
      <c r="I29" s="106">
        <v>137</v>
      </c>
      <c r="J29" s="95">
        <v>58.8</v>
      </c>
      <c r="K29" s="90"/>
      <c r="L29" s="22"/>
      <c r="M29" s="45"/>
      <c r="N29" s="182"/>
    </row>
    <row r="30" spans="1:16" x14ac:dyDescent="0.2">
      <c r="A30" s="110">
        <v>900</v>
      </c>
      <c r="B30" s="111">
        <f>C30*N28</f>
        <v>14500</v>
      </c>
      <c r="C30" s="112">
        <v>116</v>
      </c>
      <c r="D30" s="113">
        <v>42.9</v>
      </c>
      <c r="E30" s="88">
        <f>F30*N28</f>
        <v>17750</v>
      </c>
      <c r="F30" s="98">
        <v>142</v>
      </c>
      <c r="G30" s="99">
        <v>53.3</v>
      </c>
      <c r="H30" s="88">
        <f>I30*N28</f>
        <v>21625</v>
      </c>
      <c r="I30" s="114">
        <v>173</v>
      </c>
      <c r="J30" s="99">
        <v>66.099999999999994</v>
      </c>
      <c r="K30" s="146"/>
      <c r="L30" s="114"/>
      <c r="M30" s="113"/>
      <c r="N30" s="182"/>
    </row>
    <row r="31" spans="1:16" ht="13.5" thickBot="1" x14ac:dyDescent="0.25">
      <c r="A31" s="147">
        <v>1000</v>
      </c>
      <c r="B31" s="148">
        <f>C31*N28</f>
        <v>17875</v>
      </c>
      <c r="C31" s="149">
        <v>143</v>
      </c>
      <c r="D31" s="150">
        <v>47.7</v>
      </c>
      <c r="E31" s="151">
        <f>F31*N28</f>
        <v>21875</v>
      </c>
      <c r="F31" s="152">
        <v>175</v>
      </c>
      <c r="G31" s="153" t="s">
        <v>43</v>
      </c>
      <c r="H31" s="151">
        <f>I31*N28</f>
        <v>26750</v>
      </c>
      <c r="I31" s="152">
        <v>214</v>
      </c>
      <c r="J31" s="153">
        <v>73.5</v>
      </c>
      <c r="K31" s="151"/>
      <c r="L31" s="154"/>
      <c r="M31" s="150"/>
      <c r="N31" s="183"/>
    </row>
  </sheetData>
  <mergeCells count="9">
    <mergeCell ref="N28:N31"/>
    <mergeCell ref="N2:N4"/>
    <mergeCell ref="A2:M2"/>
    <mergeCell ref="O4:O27"/>
    <mergeCell ref="A3:A4"/>
    <mergeCell ref="B3:D3"/>
    <mergeCell ref="E3:G3"/>
    <mergeCell ref="H3:J3"/>
    <mergeCell ref="K3:M3"/>
  </mergeCells>
  <phoneticPr fontId="3" type="noConversion"/>
  <pageMargins left="0.66" right="0.27" top="0.27" bottom="0.18" header="0.23" footer="0.15"/>
  <pageSetup paperSize="9" orientation="landscape" horizontalDpi="120" verticalDpi="12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E16" sqref="E16"/>
    </sheetView>
  </sheetViews>
  <sheetFormatPr defaultRowHeight="12.75" x14ac:dyDescent="0.2"/>
  <cols>
    <col min="1" max="1" width="11.7109375" style="2" customWidth="1"/>
    <col min="2" max="2" width="31" style="2" customWidth="1"/>
    <col min="3" max="3" width="28.5703125" style="2" customWidth="1"/>
    <col min="4" max="4" width="8.7109375" style="2" customWidth="1"/>
    <col min="5" max="5" width="9.140625" style="2" bestFit="1"/>
    <col min="6" max="6" width="8.5703125" style="2" customWidth="1"/>
    <col min="7" max="7" width="9.85546875" style="2" bestFit="1" customWidth="1"/>
    <col min="8" max="16384" width="9.140625" style="2"/>
  </cols>
  <sheetData>
    <row r="1" spans="1:8" ht="12.75" customHeight="1" thickBot="1" x14ac:dyDescent="0.25">
      <c r="A1" s="15"/>
      <c r="B1" s="8"/>
      <c r="C1" s="8"/>
      <c r="D1" s="8"/>
      <c r="E1" s="8"/>
      <c r="F1" s="8"/>
    </row>
    <row r="2" spans="1:8" ht="32.25" customHeight="1" thickBot="1" x14ac:dyDescent="0.25">
      <c r="A2" s="206" t="s">
        <v>37</v>
      </c>
      <c r="B2" s="188"/>
      <c r="C2" s="207"/>
      <c r="D2" s="68"/>
    </row>
    <row r="3" spans="1:8" s="3" customFormat="1" ht="12.75" customHeight="1" x14ac:dyDescent="0.2">
      <c r="A3" s="208" t="s">
        <v>10</v>
      </c>
      <c r="B3" s="204" t="s">
        <v>12</v>
      </c>
      <c r="C3" s="204" t="s">
        <v>13</v>
      </c>
      <c r="D3" s="11"/>
      <c r="E3" s="11"/>
    </row>
    <row r="4" spans="1:8" s="3" customFormat="1" ht="13.5" thickBot="1" x14ac:dyDescent="0.25">
      <c r="A4" s="209"/>
      <c r="B4" s="205"/>
      <c r="C4" s="205"/>
      <c r="D4" s="12"/>
      <c r="E4" s="12"/>
    </row>
    <row r="5" spans="1:8" s="4" customFormat="1" x14ac:dyDescent="0.2">
      <c r="A5" s="69">
        <v>63</v>
      </c>
      <c r="B5" s="101">
        <f>A5*5</f>
        <v>315</v>
      </c>
      <c r="C5" s="71">
        <f>A5*5</f>
        <v>315</v>
      </c>
      <c r="D5" s="13"/>
      <c r="E5" s="12"/>
    </row>
    <row r="6" spans="1:8" s="4" customFormat="1" x14ac:dyDescent="0.2">
      <c r="A6" s="70">
        <v>90</v>
      </c>
      <c r="B6" s="102">
        <f>A6*5</f>
        <v>450</v>
      </c>
      <c r="C6" s="72">
        <f>A6*5</f>
        <v>450</v>
      </c>
      <c r="D6" s="14"/>
      <c r="E6" s="12"/>
    </row>
    <row r="7" spans="1:8" s="4" customFormat="1" x14ac:dyDescent="0.2">
      <c r="A7" s="91">
        <v>110</v>
      </c>
      <c r="B7" s="92">
        <f>A7*5</f>
        <v>550</v>
      </c>
      <c r="C7" s="93">
        <f>A7*5</f>
        <v>550</v>
      </c>
      <c r="D7" s="13"/>
      <c r="E7" s="12"/>
    </row>
    <row r="8" spans="1:8" s="4" customFormat="1" x14ac:dyDescent="0.2">
      <c r="A8" s="91">
        <v>160</v>
      </c>
      <c r="B8" s="92">
        <f>A8*5</f>
        <v>800</v>
      </c>
      <c r="C8" s="93">
        <f>A8*5</f>
        <v>800</v>
      </c>
      <c r="D8" s="13"/>
      <c r="E8" s="12"/>
      <c r="G8" s="5"/>
      <c r="H8" s="5"/>
    </row>
    <row r="9" spans="1:8" s="4" customFormat="1" x14ac:dyDescent="0.2">
      <c r="A9" s="70">
        <v>200</v>
      </c>
      <c r="B9" s="102">
        <f>A9*6</f>
        <v>1200</v>
      </c>
      <c r="C9" s="72">
        <f>A9*6</f>
        <v>1200</v>
      </c>
      <c r="D9" s="13"/>
      <c r="E9" s="12"/>
      <c r="G9" s="5"/>
      <c r="H9" s="5"/>
    </row>
    <row r="10" spans="1:8" s="4" customFormat="1" x14ac:dyDescent="0.2">
      <c r="A10" s="91">
        <v>225</v>
      </c>
      <c r="B10" s="92">
        <f>A10*6</f>
        <v>1350</v>
      </c>
      <c r="C10" s="93">
        <f>A10*6</f>
        <v>1350</v>
      </c>
      <c r="D10" s="13"/>
      <c r="E10" s="12"/>
    </row>
    <row r="11" spans="1:8" s="4" customFormat="1" x14ac:dyDescent="0.2">
      <c r="A11" s="70">
        <v>250</v>
      </c>
      <c r="B11" s="102">
        <f>A11*6</f>
        <v>1500</v>
      </c>
      <c r="C11" s="72">
        <f>A11*6</f>
        <v>1500</v>
      </c>
      <c r="D11" s="13"/>
      <c r="E11" s="12"/>
    </row>
    <row r="12" spans="1:8" s="4" customFormat="1" x14ac:dyDescent="0.2">
      <c r="A12" s="70">
        <v>280</v>
      </c>
      <c r="B12" s="102">
        <f>A12*6</f>
        <v>1680</v>
      </c>
      <c r="C12" s="72">
        <f>A12*6</f>
        <v>1680</v>
      </c>
      <c r="D12" s="13"/>
      <c r="E12" s="12"/>
    </row>
    <row r="13" spans="1:8" s="4" customFormat="1" x14ac:dyDescent="0.2">
      <c r="A13" s="91">
        <v>315</v>
      </c>
      <c r="B13" s="92">
        <f>A13*7</f>
        <v>2205</v>
      </c>
      <c r="C13" s="93">
        <f>A13*7</f>
        <v>2205</v>
      </c>
      <c r="D13" s="13"/>
      <c r="E13" s="12"/>
    </row>
    <row r="14" spans="1:8" s="4" customFormat="1" x14ac:dyDescent="0.2">
      <c r="A14" s="70">
        <v>355</v>
      </c>
      <c r="B14" s="102">
        <f>A14*8</f>
        <v>2840</v>
      </c>
      <c r="C14" s="72">
        <f>A14*8</f>
        <v>2840</v>
      </c>
      <c r="D14" s="13"/>
      <c r="E14" s="12"/>
    </row>
    <row r="15" spans="1:8" s="4" customFormat="1" x14ac:dyDescent="0.2">
      <c r="A15" s="91">
        <v>400</v>
      </c>
      <c r="B15" s="92">
        <f>A15*8</f>
        <v>3200</v>
      </c>
      <c r="C15" s="93">
        <f>A15*8</f>
        <v>3200</v>
      </c>
      <c r="D15" s="13"/>
      <c r="E15" s="12"/>
    </row>
    <row r="16" spans="1:8" s="4" customFormat="1" x14ac:dyDescent="0.2">
      <c r="A16" s="137">
        <v>450</v>
      </c>
      <c r="B16" s="138">
        <f>A16*9</f>
        <v>4050</v>
      </c>
      <c r="C16" s="139">
        <f>A16*9</f>
        <v>4050</v>
      </c>
      <c r="D16" s="13"/>
      <c r="E16" s="12"/>
    </row>
    <row r="17" spans="1:5" s="4" customFormat="1" x14ac:dyDescent="0.2">
      <c r="A17" s="91">
        <v>500</v>
      </c>
      <c r="B17" s="92">
        <f>A17*9</f>
        <v>4500</v>
      </c>
      <c r="C17" s="93">
        <f>A17*9</f>
        <v>4500</v>
      </c>
      <c r="D17" s="13"/>
      <c r="E17" s="12"/>
    </row>
    <row r="18" spans="1:5" s="4" customFormat="1" x14ac:dyDescent="0.2">
      <c r="A18" s="70">
        <v>560</v>
      </c>
      <c r="B18" s="102">
        <f>A18*9</f>
        <v>5040</v>
      </c>
      <c r="C18" s="72">
        <f>A18*9</f>
        <v>5040</v>
      </c>
      <c r="D18" s="13"/>
      <c r="E18" s="12"/>
    </row>
    <row r="19" spans="1:5" s="4" customFormat="1" x14ac:dyDescent="0.2">
      <c r="A19" s="91">
        <v>630</v>
      </c>
      <c r="B19" s="92">
        <f>A19*9</f>
        <v>5670</v>
      </c>
      <c r="C19" s="93">
        <f>A19*9</f>
        <v>5670</v>
      </c>
      <c r="D19" s="13"/>
      <c r="E19" s="12"/>
    </row>
    <row r="20" spans="1:5" s="4" customFormat="1" x14ac:dyDescent="0.2">
      <c r="A20" s="70">
        <v>710</v>
      </c>
      <c r="B20" s="102">
        <f>A20*10</f>
        <v>7100</v>
      </c>
      <c r="C20" s="72">
        <f>A20*10</f>
        <v>7100</v>
      </c>
      <c r="D20" s="13"/>
      <c r="E20" s="12"/>
    </row>
    <row r="21" spans="1:5" s="4" customFormat="1" x14ac:dyDescent="0.2">
      <c r="A21" s="70">
        <v>800</v>
      </c>
      <c r="B21" s="102">
        <f>A21*11</f>
        <v>8800</v>
      </c>
      <c r="C21" s="72">
        <f>A21*11</f>
        <v>8800</v>
      </c>
      <c r="D21" s="13"/>
      <c r="E21" s="12"/>
    </row>
    <row r="22" spans="1:5" s="4" customFormat="1" x14ac:dyDescent="0.2">
      <c r="A22" s="70">
        <v>900</v>
      </c>
      <c r="B22" s="102">
        <f>A22*11</f>
        <v>9900</v>
      </c>
      <c r="C22" s="72">
        <f>A22*11</f>
        <v>9900</v>
      </c>
      <c r="D22" s="13"/>
      <c r="E22" s="12"/>
    </row>
    <row r="23" spans="1:5" s="4" customFormat="1" ht="13.5" thickBot="1" x14ac:dyDescent="0.25">
      <c r="A23" s="155">
        <v>1000</v>
      </c>
      <c r="B23" s="103">
        <f>A23*11</f>
        <v>11000</v>
      </c>
      <c r="C23" s="156">
        <f>A23*11</f>
        <v>11000</v>
      </c>
      <c r="D23" s="13"/>
      <c r="E23" s="12"/>
    </row>
    <row r="24" spans="1:5" x14ac:dyDescent="0.2">
      <c r="A24" s="210" t="s">
        <v>22</v>
      </c>
      <c r="B24" s="211"/>
      <c r="C24" s="212"/>
    </row>
    <row r="25" spans="1:5" x14ac:dyDescent="0.2">
      <c r="A25" s="198" t="s">
        <v>38</v>
      </c>
      <c r="B25" s="199"/>
      <c r="C25" s="200"/>
    </row>
    <row r="26" spans="1:5" ht="15" customHeight="1" x14ac:dyDescent="0.2">
      <c r="A26" s="198" t="s">
        <v>39</v>
      </c>
      <c r="B26" s="199"/>
      <c r="C26" s="200"/>
    </row>
    <row r="27" spans="1:5" ht="13.5" thickBot="1" x14ac:dyDescent="0.25">
      <c r="A27" s="201" t="s">
        <v>40</v>
      </c>
      <c r="B27" s="202"/>
      <c r="C27" s="203"/>
    </row>
  </sheetData>
  <mergeCells count="8">
    <mergeCell ref="A26:C26"/>
    <mergeCell ref="A27:C27"/>
    <mergeCell ref="C3:C4"/>
    <mergeCell ref="B3:B4"/>
    <mergeCell ref="A2:C2"/>
    <mergeCell ref="A3:A4"/>
    <mergeCell ref="A24:C24"/>
    <mergeCell ref="A25:C25"/>
  </mergeCells>
  <phoneticPr fontId="3" type="noConversion"/>
  <pageMargins left="0.23" right="0.33" top="1" bottom="1" header="0.5" footer="0.5"/>
  <pageSetup paperSize="9" orientation="portrait" horizontalDpi="120" verticalDpi="1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4"/>
  <sheetViews>
    <sheetView topLeftCell="A58" workbookViewId="0">
      <selection activeCell="J49" sqref="J49"/>
    </sheetView>
  </sheetViews>
  <sheetFormatPr defaultRowHeight="12.75" x14ac:dyDescent="0.2"/>
  <cols>
    <col min="1" max="1" width="12.28515625" style="2" customWidth="1"/>
    <col min="2" max="2" width="8.28515625" style="2" customWidth="1"/>
    <col min="3" max="3" width="7.42578125" style="2" customWidth="1"/>
    <col min="4" max="4" width="6.5703125" style="2" customWidth="1"/>
    <col min="5" max="5" width="7.42578125" style="2" customWidth="1"/>
    <col min="6" max="6" width="7.7109375" style="2" bestFit="1" customWidth="1"/>
    <col min="7" max="8" width="7.7109375" style="2" customWidth="1"/>
    <col min="9" max="9" width="7.42578125" style="2" customWidth="1"/>
    <col min="10" max="10" width="11.42578125" style="2" customWidth="1"/>
    <col min="11" max="12" width="14.85546875" style="2" customWidth="1"/>
    <col min="13" max="13" width="14.5703125" style="2" customWidth="1"/>
    <col min="14" max="14" width="13.42578125" style="2" customWidth="1"/>
    <col min="15" max="15" width="13" style="2" customWidth="1"/>
    <col min="16" max="16" width="16" style="2" customWidth="1"/>
    <col min="17" max="17" width="14.7109375" style="2" customWidth="1"/>
    <col min="18" max="18" width="13.28515625" style="2" customWidth="1"/>
    <col min="19" max="19" width="13.85546875" style="2" customWidth="1"/>
    <col min="20" max="20" width="13.140625" style="2" customWidth="1"/>
    <col min="21" max="16384" width="9.140625" style="2"/>
  </cols>
  <sheetData>
    <row r="1" spans="1:21" ht="12.75" customHeight="1" thickBot="1" x14ac:dyDescent="0.25">
      <c r="A1" s="1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1" ht="30" customHeight="1" thickBot="1" x14ac:dyDescent="0.25">
      <c r="A2" s="187" t="s">
        <v>41</v>
      </c>
      <c r="B2" s="227"/>
      <c r="C2" s="227"/>
      <c r="D2" s="227"/>
      <c r="E2" s="227"/>
      <c r="F2" s="227"/>
      <c r="G2" s="227"/>
      <c r="H2" s="227"/>
      <c r="I2" s="227"/>
      <c r="J2" s="228"/>
      <c r="K2" s="229"/>
      <c r="L2" s="80"/>
      <c r="M2" s="85"/>
    </row>
    <row r="3" spans="1:21" s="3" customFormat="1" ht="15" customHeight="1" x14ac:dyDescent="0.2">
      <c r="A3" s="230" t="s">
        <v>25</v>
      </c>
      <c r="B3" s="233" t="s">
        <v>23</v>
      </c>
      <c r="C3" s="234"/>
      <c r="D3" s="234"/>
      <c r="E3" s="234"/>
      <c r="F3" s="234"/>
      <c r="G3" s="234"/>
      <c r="H3" s="234"/>
      <c r="I3" s="235"/>
      <c r="J3" s="236" t="s">
        <v>36</v>
      </c>
      <c r="K3" s="204" t="s">
        <v>11</v>
      </c>
      <c r="L3" s="11"/>
      <c r="M3" s="11"/>
      <c r="N3" s="11"/>
    </row>
    <row r="4" spans="1:21" s="3" customFormat="1" ht="15" customHeight="1" x14ac:dyDescent="0.2">
      <c r="A4" s="231"/>
      <c r="B4" s="240" t="s">
        <v>24</v>
      </c>
      <c r="C4" s="241"/>
      <c r="D4" s="241"/>
      <c r="E4" s="241"/>
      <c r="F4" s="241"/>
      <c r="G4" s="241"/>
      <c r="H4" s="241"/>
      <c r="I4" s="242"/>
      <c r="J4" s="237"/>
      <c r="K4" s="239"/>
      <c r="L4" s="11"/>
      <c r="M4" s="11"/>
      <c r="N4" s="11"/>
    </row>
    <row r="5" spans="1:21" s="3" customFormat="1" ht="15" customHeight="1" x14ac:dyDescent="0.2">
      <c r="A5" s="231"/>
      <c r="B5" s="246" t="s">
        <v>45</v>
      </c>
      <c r="C5" s="247"/>
      <c r="D5" s="247"/>
      <c r="E5" s="247"/>
      <c r="F5" s="247"/>
      <c r="G5" s="247"/>
      <c r="H5" s="247"/>
      <c r="I5" s="248"/>
      <c r="J5" s="237"/>
      <c r="K5" s="239"/>
      <c r="L5" s="11"/>
      <c r="M5" s="11"/>
      <c r="N5" s="11"/>
    </row>
    <row r="6" spans="1:21" s="3" customFormat="1" ht="15" customHeight="1" thickBot="1" x14ac:dyDescent="0.25">
      <c r="A6" s="232"/>
      <c r="B6" s="243" t="s">
        <v>32</v>
      </c>
      <c r="C6" s="244"/>
      <c r="D6" s="244"/>
      <c r="E6" s="244"/>
      <c r="F6" s="244"/>
      <c r="G6" s="244"/>
      <c r="H6" s="244"/>
      <c r="I6" s="245"/>
      <c r="J6" s="238"/>
      <c r="K6" s="205"/>
      <c r="L6" s="81"/>
      <c r="M6" s="12"/>
      <c r="N6" s="12"/>
    </row>
    <row r="7" spans="1:21" s="3" customFormat="1" x14ac:dyDescent="0.2">
      <c r="A7" s="217">
        <v>63</v>
      </c>
      <c r="B7" s="166">
        <f>B8*15</f>
        <v>2250</v>
      </c>
      <c r="C7" s="166">
        <f>C8*15</f>
        <v>3000</v>
      </c>
      <c r="D7" s="166">
        <f>D8*20</f>
        <v>4000</v>
      </c>
      <c r="E7" s="166">
        <f>E8*25</f>
        <v>5000</v>
      </c>
      <c r="F7" s="166">
        <f>F8*20</f>
        <v>6000</v>
      </c>
      <c r="G7" s="166">
        <f>G8*22.55</f>
        <v>6765</v>
      </c>
      <c r="H7" s="166">
        <f>H8*25</f>
        <v>7500</v>
      </c>
      <c r="I7" s="167">
        <f>I8*27.5</f>
        <v>8250</v>
      </c>
      <c r="J7" s="159" t="s">
        <v>27</v>
      </c>
      <c r="K7" s="158" t="s">
        <v>44</v>
      </c>
      <c r="L7" s="86"/>
      <c r="M7" s="87"/>
      <c r="N7" s="66"/>
      <c r="O7" s="82"/>
      <c r="P7" s="82"/>
      <c r="Q7" s="82"/>
      <c r="R7" s="82"/>
      <c r="S7" s="82"/>
      <c r="T7" s="82"/>
      <c r="U7" s="82"/>
    </row>
    <row r="8" spans="1:21" s="3" customFormat="1" ht="12.75" customHeight="1" x14ac:dyDescent="0.2">
      <c r="A8" s="221"/>
      <c r="B8" s="163">
        <v>150</v>
      </c>
      <c r="C8" s="163">
        <v>200</v>
      </c>
      <c r="D8" s="163">
        <f>C8</f>
        <v>200</v>
      </c>
      <c r="E8" s="163">
        <f>C8</f>
        <v>200</v>
      </c>
      <c r="F8" s="163">
        <v>300</v>
      </c>
      <c r="G8" s="163">
        <f>F8</f>
        <v>300</v>
      </c>
      <c r="H8" s="163">
        <f>F8</f>
        <v>300</v>
      </c>
      <c r="I8" s="168">
        <f>F8</f>
        <v>300</v>
      </c>
      <c r="J8" s="160" t="s">
        <v>30</v>
      </c>
      <c r="K8" s="67">
        <v>1.1000000000000001</v>
      </c>
      <c r="L8" s="86"/>
      <c r="M8" s="87"/>
      <c r="N8" s="83">
        <f>A7*2*1.4</f>
        <v>176.39999999999998</v>
      </c>
      <c r="O8" s="84">
        <f>N8</f>
        <v>176.39999999999998</v>
      </c>
      <c r="P8" s="84"/>
      <c r="Q8" s="84">
        <f>N8</f>
        <v>176.39999999999998</v>
      </c>
      <c r="R8" s="84"/>
      <c r="S8" s="84">
        <f>A7*3*1.6</f>
        <v>302.40000000000003</v>
      </c>
      <c r="T8" s="84">
        <f>A7*3*1.6</f>
        <v>302.40000000000003</v>
      </c>
      <c r="U8" s="84">
        <f>A7*3*1.6</f>
        <v>302.40000000000003</v>
      </c>
    </row>
    <row r="9" spans="1:21" s="3" customFormat="1" ht="12.75" customHeight="1" x14ac:dyDescent="0.2">
      <c r="A9" s="222"/>
      <c r="B9" s="164">
        <f>B7</f>
        <v>2250</v>
      </c>
      <c r="C9" s="164">
        <f>C7/2</f>
        <v>1500</v>
      </c>
      <c r="D9" s="164">
        <f>D7/3</f>
        <v>1333.3333333333333</v>
      </c>
      <c r="E9" s="164">
        <f>E7/4</f>
        <v>1250</v>
      </c>
      <c r="F9" s="164">
        <f>F7/5</f>
        <v>1200</v>
      </c>
      <c r="G9" s="164">
        <f>G7/6</f>
        <v>1127.5</v>
      </c>
      <c r="H9" s="164">
        <f>H7/7</f>
        <v>1071.4285714285713</v>
      </c>
      <c r="I9" s="169">
        <f>I7/8</f>
        <v>1031.25</v>
      </c>
      <c r="J9" s="160" t="s">
        <v>29</v>
      </c>
      <c r="K9" s="67">
        <v>1.2</v>
      </c>
      <c r="L9" s="86"/>
      <c r="M9" s="87"/>
      <c r="N9" s="83"/>
      <c r="O9" s="84"/>
      <c r="P9" s="84"/>
      <c r="Q9" s="84"/>
      <c r="R9" s="84"/>
      <c r="S9" s="84"/>
      <c r="T9" s="84"/>
      <c r="U9" s="84"/>
    </row>
    <row r="10" spans="1:21" s="3" customFormat="1" ht="13.5" thickBot="1" x14ac:dyDescent="0.25">
      <c r="A10" s="220"/>
      <c r="B10" s="170" t="s">
        <v>14</v>
      </c>
      <c r="C10" s="170" t="s">
        <v>15</v>
      </c>
      <c r="D10" s="170" t="s">
        <v>16</v>
      </c>
      <c r="E10" s="170" t="s">
        <v>17</v>
      </c>
      <c r="F10" s="170" t="s">
        <v>19</v>
      </c>
      <c r="G10" s="170" t="s">
        <v>18</v>
      </c>
      <c r="H10" s="170" t="s">
        <v>20</v>
      </c>
      <c r="I10" s="171" t="s">
        <v>21</v>
      </c>
      <c r="J10" s="161" t="s">
        <v>26</v>
      </c>
      <c r="K10" s="64">
        <v>1.4</v>
      </c>
      <c r="L10" s="86"/>
      <c r="M10" s="87"/>
      <c r="N10" s="83"/>
      <c r="O10" s="84"/>
      <c r="P10" s="84"/>
      <c r="Q10" s="84"/>
      <c r="R10" s="84"/>
      <c r="S10" s="84"/>
      <c r="T10" s="84"/>
      <c r="U10" s="84"/>
    </row>
    <row r="11" spans="1:21" s="3" customFormat="1" x14ac:dyDescent="0.2">
      <c r="A11" s="221">
        <v>90</v>
      </c>
      <c r="B11" s="165">
        <f>B12*15</f>
        <v>2250</v>
      </c>
      <c r="C11" s="165">
        <f>C12*15</f>
        <v>3750</v>
      </c>
      <c r="D11" s="165">
        <f>D12*17.5</f>
        <v>4375</v>
      </c>
      <c r="E11" s="165">
        <f>E12*20</f>
        <v>5000</v>
      </c>
      <c r="F11" s="165">
        <f>F12*15</f>
        <v>6000</v>
      </c>
      <c r="G11" s="165">
        <f>G12*17.5</f>
        <v>7000</v>
      </c>
      <c r="H11" s="165">
        <f>H12*15</f>
        <v>7500</v>
      </c>
      <c r="I11" s="165">
        <f>I12*17.5</f>
        <v>8750</v>
      </c>
      <c r="J11" s="159" t="s">
        <v>27</v>
      </c>
      <c r="K11" s="63" t="s">
        <v>44</v>
      </c>
      <c r="L11" s="86"/>
      <c r="M11" s="87"/>
      <c r="N11" s="83"/>
      <c r="O11" s="84"/>
      <c r="P11" s="84"/>
      <c r="Q11" s="84"/>
      <c r="R11" s="84"/>
      <c r="S11" s="84"/>
      <c r="T11" s="84"/>
      <c r="U11" s="84"/>
    </row>
    <row r="12" spans="1:21" s="3" customFormat="1" x14ac:dyDescent="0.2">
      <c r="A12" s="218"/>
      <c r="B12" s="163">
        <v>150</v>
      </c>
      <c r="C12" s="163">
        <v>250</v>
      </c>
      <c r="D12" s="163">
        <f>C12</f>
        <v>250</v>
      </c>
      <c r="E12" s="163">
        <f>C12</f>
        <v>250</v>
      </c>
      <c r="F12" s="163">
        <v>400</v>
      </c>
      <c r="G12" s="163">
        <v>400</v>
      </c>
      <c r="H12" s="163">
        <v>500</v>
      </c>
      <c r="I12" s="163">
        <v>500</v>
      </c>
      <c r="J12" s="160" t="s">
        <v>30</v>
      </c>
      <c r="K12" s="67">
        <v>1.1000000000000001</v>
      </c>
      <c r="L12" s="86"/>
      <c r="M12" s="87"/>
      <c r="N12" s="83">
        <f>A11*2*1.4</f>
        <v>251.99999999999997</v>
      </c>
      <c r="O12" s="84">
        <f>N12</f>
        <v>251.99999999999997</v>
      </c>
      <c r="P12" s="84"/>
      <c r="Q12" s="84">
        <f>N12</f>
        <v>251.99999999999997</v>
      </c>
      <c r="R12" s="84"/>
      <c r="S12" s="84">
        <f>A11*3*1.6</f>
        <v>432</v>
      </c>
      <c r="T12" s="84">
        <f>A11*3*1.6</f>
        <v>432</v>
      </c>
      <c r="U12" s="84">
        <f>A11*3*1.6</f>
        <v>432</v>
      </c>
    </row>
    <row r="13" spans="1:21" s="3" customFormat="1" x14ac:dyDescent="0.2">
      <c r="A13" s="219"/>
      <c r="B13" s="164">
        <f>B11</f>
        <v>2250</v>
      </c>
      <c r="C13" s="164">
        <f>C11/2</f>
        <v>1875</v>
      </c>
      <c r="D13" s="164">
        <f>D11/3</f>
        <v>1458.3333333333333</v>
      </c>
      <c r="E13" s="164">
        <f>E11/4</f>
        <v>1250</v>
      </c>
      <c r="F13" s="164">
        <f>F11/5</f>
        <v>1200</v>
      </c>
      <c r="G13" s="164">
        <f>G11/6</f>
        <v>1166.6666666666667</v>
      </c>
      <c r="H13" s="164">
        <f>H11/7</f>
        <v>1071.4285714285713</v>
      </c>
      <c r="I13" s="164">
        <f>I11/8</f>
        <v>1093.75</v>
      </c>
      <c r="J13" s="162" t="s">
        <v>29</v>
      </c>
      <c r="K13" s="157">
        <v>1.2</v>
      </c>
      <c r="L13" s="86"/>
      <c r="M13" s="87"/>
      <c r="N13" s="83"/>
      <c r="O13" s="84"/>
      <c r="P13" s="84"/>
      <c r="Q13" s="84"/>
      <c r="R13" s="84"/>
      <c r="S13" s="84"/>
      <c r="T13" s="84"/>
      <c r="U13" s="84"/>
    </row>
    <row r="14" spans="1:21" s="3" customFormat="1" ht="13.5" thickBot="1" x14ac:dyDescent="0.25">
      <c r="A14" s="219"/>
      <c r="B14" s="172" t="s">
        <v>14</v>
      </c>
      <c r="C14" s="172" t="s">
        <v>15</v>
      </c>
      <c r="D14" s="172" t="s">
        <v>16</v>
      </c>
      <c r="E14" s="172" t="s">
        <v>17</v>
      </c>
      <c r="F14" s="172" t="s">
        <v>19</v>
      </c>
      <c r="G14" s="172" t="s">
        <v>18</v>
      </c>
      <c r="H14" s="172" t="s">
        <v>20</v>
      </c>
      <c r="I14" s="172" t="s">
        <v>21</v>
      </c>
      <c r="J14" s="161" t="s">
        <v>26</v>
      </c>
      <c r="K14" s="64">
        <v>1.4</v>
      </c>
      <c r="L14" s="86"/>
      <c r="M14" s="87"/>
      <c r="N14" s="83"/>
      <c r="O14" s="84"/>
      <c r="P14" s="84"/>
      <c r="Q14" s="84"/>
      <c r="R14" s="84"/>
      <c r="S14" s="84"/>
      <c r="T14" s="84"/>
      <c r="U14" s="84"/>
    </row>
    <row r="15" spans="1:21" s="3" customFormat="1" x14ac:dyDescent="0.2">
      <c r="A15" s="217">
        <v>110</v>
      </c>
      <c r="B15" s="166">
        <f>B16*15</f>
        <v>3000</v>
      </c>
      <c r="C15" s="166">
        <f>C16*17.5</f>
        <v>5250</v>
      </c>
      <c r="D15" s="166">
        <f>D16*20</f>
        <v>6000</v>
      </c>
      <c r="E15" s="166">
        <f>E16*25</f>
        <v>7500</v>
      </c>
      <c r="F15" s="166">
        <f>F16*17.5</f>
        <v>8750</v>
      </c>
      <c r="G15" s="166">
        <f>G16*20</f>
        <v>10000</v>
      </c>
      <c r="H15" s="166">
        <f>H16*17.5</f>
        <v>10500</v>
      </c>
      <c r="I15" s="167">
        <f>I16*20</f>
        <v>12000</v>
      </c>
      <c r="J15" s="159" t="s">
        <v>27</v>
      </c>
      <c r="K15" s="63" t="s">
        <v>44</v>
      </c>
      <c r="L15" s="86"/>
      <c r="M15" s="87"/>
      <c r="N15" s="83"/>
      <c r="O15" s="84"/>
      <c r="P15" s="84"/>
      <c r="Q15" s="84"/>
      <c r="R15" s="84"/>
      <c r="S15" s="84"/>
      <c r="T15" s="84"/>
      <c r="U15" s="84"/>
    </row>
    <row r="16" spans="1:21" s="3" customFormat="1" x14ac:dyDescent="0.2">
      <c r="A16" s="218"/>
      <c r="B16" s="163">
        <v>200</v>
      </c>
      <c r="C16" s="163">
        <v>300</v>
      </c>
      <c r="D16" s="163">
        <f>C16</f>
        <v>300</v>
      </c>
      <c r="E16" s="163">
        <f>C16</f>
        <v>300</v>
      </c>
      <c r="F16" s="163">
        <v>500</v>
      </c>
      <c r="G16" s="163">
        <v>500</v>
      </c>
      <c r="H16" s="163">
        <v>600</v>
      </c>
      <c r="I16" s="168">
        <v>600</v>
      </c>
      <c r="J16" s="160" t="s">
        <v>30</v>
      </c>
      <c r="K16" s="67">
        <v>1.1000000000000001</v>
      </c>
      <c r="L16" s="86"/>
      <c r="M16" s="87"/>
      <c r="N16" s="83">
        <f>A15*2*1.4</f>
        <v>308</v>
      </c>
      <c r="O16" s="84">
        <f>N16</f>
        <v>308</v>
      </c>
      <c r="P16" s="84"/>
      <c r="Q16" s="84">
        <f>N16</f>
        <v>308</v>
      </c>
      <c r="R16" s="84"/>
      <c r="S16" s="84">
        <f>A15*3*1.6</f>
        <v>528</v>
      </c>
      <c r="T16" s="84">
        <f>A15*3*1.6</f>
        <v>528</v>
      </c>
      <c r="U16" s="84">
        <f>A15*3*1.6</f>
        <v>528</v>
      </c>
    </row>
    <row r="17" spans="1:24" s="3" customFormat="1" x14ac:dyDescent="0.2">
      <c r="A17" s="219"/>
      <c r="B17" s="164">
        <f>B15</f>
        <v>3000</v>
      </c>
      <c r="C17" s="164">
        <f>C15/2</f>
        <v>2625</v>
      </c>
      <c r="D17" s="164">
        <f>D15/3</f>
        <v>2000</v>
      </c>
      <c r="E17" s="164">
        <f>E15/4</f>
        <v>1875</v>
      </c>
      <c r="F17" s="164">
        <f>F15/5</f>
        <v>1750</v>
      </c>
      <c r="G17" s="164">
        <f>G15/6</f>
        <v>1666.6666666666667</v>
      </c>
      <c r="H17" s="164">
        <f>H15/7</f>
        <v>1500</v>
      </c>
      <c r="I17" s="169">
        <f>I15/8</f>
        <v>1500</v>
      </c>
      <c r="J17" s="162" t="s">
        <v>29</v>
      </c>
      <c r="K17" s="157">
        <v>1.2</v>
      </c>
      <c r="L17" s="86"/>
      <c r="M17" s="87"/>
      <c r="N17" s="83"/>
      <c r="O17" s="84"/>
      <c r="P17" s="84"/>
      <c r="Q17" s="84"/>
      <c r="R17" s="84"/>
      <c r="S17" s="84"/>
      <c r="T17" s="84"/>
      <c r="U17" s="84"/>
    </row>
    <row r="18" spans="1:24" s="3" customFormat="1" ht="13.5" thickBot="1" x14ac:dyDescent="0.25">
      <c r="A18" s="220"/>
      <c r="B18" s="170" t="s">
        <v>14</v>
      </c>
      <c r="C18" s="170" t="s">
        <v>15</v>
      </c>
      <c r="D18" s="170" t="s">
        <v>16</v>
      </c>
      <c r="E18" s="170" t="s">
        <v>17</v>
      </c>
      <c r="F18" s="170" t="s">
        <v>19</v>
      </c>
      <c r="G18" s="170" t="s">
        <v>18</v>
      </c>
      <c r="H18" s="170" t="s">
        <v>20</v>
      </c>
      <c r="I18" s="171" t="s">
        <v>21</v>
      </c>
      <c r="J18" s="161" t="s">
        <v>26</v>
      </c>
      <c r="K18" s="64">
        <v>1.4</v>
      </c>
      <c r="L18" s="86"/>
      <c r="M18" s="87"/>
      <c r="N18" s="83"/>
      <c r="O18" s="84"/>
      <c r="P18" s="84"/>
      <c r="Q18" s="84"/>
      <c r="R18" s="84"/>
      <c r="S18" s="84"/>
      <c r="T18" s="84"/>
      <c r="U18" s="84"/>
    </row>
    <row r="19" spans="1:24" s="4" customFormat="1" x14ac:dyDescent="0.2">
      <c r="A19" s="221">
        <v>160</v>
      </c>
      <c r="B19" s="165">
        <f>B20*15</f>
        <v>3750</v>
      </c>
      <c r="C19" s="165">
        <f>C20*15</f>
        <v>6750</v>
      </c>
      <c r="D19" s="165">
        <f>D20*17.5</f>
        <v>7875</v>
      </c>
      <c r="E19" s="165">
        <f>E20*20</f>
        <v>9000</v>
      </c>
      <c r="F19" s="165">
        <f>F20*15</f>
        <v>11250</v>
      </c>
      <c r="G19" s="165">
        <f>G20*17.5</f>
        <v>13125</v>
      </c>
      <c r="H19" s="165">
        <f>H20*17.5</f>
        <v>14875</v>
      </c>
      <c r="I19" s="165">
        <f>I20*20</f>
        <v>17000</v>
      </c>
      <c r="J19" s="159" t="s">
        <v>27</v>
      </c>
      <c r="K19" s="63" t="s">
        <v>44</v>
      </c>
      <c r="L19" s="86"/>
      <c r="M19" s="87"/>
      <c r="N19" s="83"/>
      <c r="O19" s="84"/>
      <c r="P19" s="84"/>
      <c r="Q19" s="84"/>
      <c r="R19" s="84"/>
      <c r="S19" s="84"/>
      <c r="T19" s="84"/>
      <c r="U19" s="84"/>
    </row>
    <row r="20" spans="1:24" s="4" customFormat="1" x14ac:dyDescent="0.2">
      <c r="A20" s="221"/>
      <c r="B20" s="163">
        <v>250</v>
      </c>
      <c r="C20" s="163">
        <v>450</v>
      </c>
      <c r="D20" s="163">
        <f>C20</f>
        <v>450</v>
      </c>
      <c r="E20" s="163">
        <f>C20</f>
        <v>450</v>
      </c>
      <c r="F20" s="163">
        <v>750</v>
      </c>
      <c r="G20" s="163">
        <f>F20</f>
        <v>750</v>
      </c>
      <c r="H20" s="163">
        <v>850</v>
      </c>
      <c r="I20" s="163">
        <v>850</v>
      </c>
      <c r="J20" s="160" t="s">
        <v>30</v>
      </c>
      <c r="K20" s="67">
        <v>1.1000000000000001</v>
      </c>
      <c r="L20" s="86"/>
      <c r="M20" s="87"/>
      <c r="N20" s="83">
        <f>A19*2*1.4</f>
        <v>448</v>
      </c>
      <c r="O20" s="84">
        <f>N20</f>
        <v>448</v>
      </c>
      <c r="P20" s="84"/>
      <c r="Q20" s="84">
        <f>N20</f>
        <v>448</v>
      </c>
      <c r="R20" s="84"/>
      <c r="S20" s="84">
        <f>A19*3*1.6</f>
        <v>768</v>
      </c>
      <c r="T20" s="84">
        <f>A19*3*1.6</f>
        <v>768</v>
      </c>
      <c r="U20" s="84">
        <f>A19*3*1.6</f>
        <v>768</v>
      </c>
    </row>
    <row r="21" spans="1:24" s="4" customFormat="1" x14ac:dyDescent="0.2">
      <c r="A21" s="222"/>
      <c r="B21" s="164">
        <f>B19</f>
        <v>3750</v>
      </c>
      <c r="C21" s="164">
        <f>C19/2</f>
        <v>3375</v>
      </c>
      <c r="D21" s="164">
        <f>D19/3</f>
        <v>2625</v>
      </c>
      <c r="E21" s="164">
        <f>E19/4</f>
        <v>2250</v>
      </c>
      <c r="F21" s="164">
        <f>F19/5</f>
        <v>2250</v>
      </c>
      <c r="G21" s="164">
        <f>G19/6</f>
        <v>2187.5</v>
      </c>
      <c r="H21" s="164">
        <f>H19/7</f>
        <v>2125</v>
      </c>
      <c r="I21" s="164">
        <f>I19/8</f>
        <v>2125</v>
      </c>
      <c r="J21" s="162" t="s">
        <v>29</v>
      </c>
      <c r="K21" s="157">
        <v>1.2</v>
      </c>
      <c r="L21" s="86"/>
      <c r="M21" s="87"/>
      <c r="N21" s="83"/>
      <c r="O21" s="84"/>
      <c r="P21" s="84"/>
      <c r="Q21" s="84"/>
      <c r="R21" s="84"/>
      <c r="S21" s="84"/>
      <c r="T21" s="84"/>
      <c r="U21" s="84"/>
    </row>
    <row r="22" spans="1:24" s="4" customFormat="1" ht="13.5" thickBot="1" x14ac:dyDescent="0.25">
      <c r="A22" s="219"/>
      <c r="B22" s="172" t="s">
        <v>14</v>
      </c>
      <c r="C22" s="172" t="s">
        <v>15</v>
      </c>
      <c r="D22" s="172" t="s">
        <v>16</v>
      </c>
      <c r="E22" s="172" t="s">
        <v>17</v>
      </c>
      <c r="F22" s="172" t="s">
        <v>19</v>
      </c>
      <c r="G22" s="172" t="s">
        <v>18</v>
      </c>
      <c r="H22" s="172" t="s">
        <v>20</v>
      </c>
      <c r="I22" s="172" t="s">
        <v>21</v>
      </c>
      <c r="J22" s="161" t="s">
        <v>26</v>
      </c>
      <c r="K22" s="64">
        <v>1.4</v>
      </c>
      <c r="L22" s="86"/>
      <c r="M22" s="87"/>
      <c r="N22" s="83"/>
      <c r="O22" s="84"/>
      <c r="P22" s="84"/>
      <c r="Q22" s="84"/>
      <c r="R22" s="84"/>
      <c r="S22" s="84"/>
      <c r="T22" s="84"/>
      <c r="U22" s="84"/>
    </row>
    <row r="23" spans="1:24" s="4" customFormat="1" x14ac:dyDescent="0.2">
      <c r="A23" s="217">
        <v>180</v>
      </c>
      <c r="B23" s="166">
        <f>B24*12.5</f>
        <v>3750</v>
      </c>
      <c r="C23" s="166">
        <f>C24*12.5</f>
        <v>6250</v>
      </c>
      <c r="D23" s="166">
        <f>D24*17.5</f>
        <v>8750</v>
      </c>
      <c r="E23" s="166">
        <f>E24*20</f>
        <v>10000</v>
      </c>
      <c r="F23" s="166">
        <f>F24*15</f>
        <v>12000</v>
      </c>
      <c r="G23" s="166">
        <f>G24*17.5</f>
        <v>14000</v>
      </c>
      <c r="H23" s="166">
        <f>H24*17.5</f>
        <v>15750</v>
      </c>
      <c r="I23" s="167">
        <f>I24*20</f>
        <v>18000</v>
      </c>
      <c r="J23" s="159" t="s">
        <v>27</v>
      </c>
      <c r="K23" s="63" t="s">
        <v>44</v>
      </c>
      <c r="L23" s="86"/>
      <c r="M23" s="87"/>
      <c r="N23" s="83"/>
      <c r="O23" s="83"/>
      <c r="P23" s="83"/>
      <c r="Q23" s="83"/>
      <c r="R23" s="83"/>
      <c r="S23" s="83"/>
      <c r="T23" s="83"/>
      <c r="U23" s="83"/>
      <c r="V23" s="13"/>
      <c r="W23" s="13"/>
      <c r="X23" s="13"/>
    </row>
    <row r="24" spans="1:24" s="4" customFormat="1" x14ac:dyDescent="0.2">
      <c r="A24" s="218"/>
      <c r="B24" s="163">
        <v>300</v>
      </c>
      <c r="C24" s="163">
        <v>500</v>
      </c>
      <c r="D24" s="163">
        <f>C24</f>
        <v>500</v>
      </c>
      <c r="E24" s="163">
        <f>C24</f>
        <v>500</v>
      </c>
      <c r="F24" s="163">
        <v>800</v>
      </c>
      <c r="G24" s="163">
        <f>F24</f>
        <v>800</v>
      </c>
      <c r="H24" s="163">
        <v>900</v>
      </c>
      <c r="I24" s="168">
        <v>900</v>
      </c>
      <c r="J24" s="160" t="s">
        <v>30</v>
      </c>
      <c r="K24" s="67">
        <v>1.1000000000000001</v>
      </c>
      <c r="L24" s="86"/>
      <c r="M24" s="87"/>
      <c r="N24" s="83"/>
      <c r="O24" s="83"/>
      <c r="P24" s="83"/>
      <c r="Q24" s="83"/>
      <c r="R24" s="83"/>
      <c r="S24" s="83"/>
      <c r="T24" s="83"/>
      <c r="U24" s="83"/>
      <c r="V24" s="13"/>
      <c r="W24" s="13"/>
      <c r="X24" s="13"/>
    </row>
    <row r="25" spans="1:24" s="4" customFormat="1" x14ac:dyDescent="0.2">
      <c r="A25" s="219"/>
      <c r="B25" s="164">
        <f>B23</f>
        <v>3750</v>
      </c>
      <c r="C25" s="164">
        <f>C23/2</f>
        <v>3125</v>
      </c>
      <c r="D25" s="164">
        <f>D23/3</f>
        <v>2916.6666666666665</v>
      </c>
      <c r="E25" s="164">
        <f>E23/4</f>
        <v>2500</v>
      </c>
      <c r="F25" s="164">
        <f>F23/5</f>
        <v>2400</v>
      </c>
      <c r="G25" s="164">
        <f>G23/6</f>
        <v>2333.3333333333335</v>
      </c>
      <c r="H25" s="164">
        <f>H23/7</f>
        <v>2250</v>
      </c>
      <c r="I25" s="169">
        <f>I23/8</f>
        <v>2250</v>
      </c>
      <c r="J25" s="162" t="s">
        <v>29</v>
      </c>
      <c r="K25" s="157">
        <v>1.2</v>
      </c>
      <c r="L25" s="86"/>
      <c r="M25" s="87"/>
      <c r="N25" s="83"/>
      <c r="O25" s="83"/>
      <c r="P25" s="83"/>
      <c r="Q25" s="83"/>
      <c r="R25" s="83"/>
      <c r="S25" s="83"/>
      <c r="T25" s="83"/>
      <c r="U25" s="83"/>
      <c r="V25" s="13"/>
      <c r="W25" s="13"/>
      <c r="X25" s="13"/>
    </row>
    <row r="26" spans="1:24" s="4" customFormat="1" ht="13.5" thickBot="1" x14ac:dyDescent="0.25">
      <c r="A26" s="220"/>
      <c r="B26" s="170" t="s">
        <v>14</v>
      </c>
      <c r="C26" s="170" t="s">
        <v>15</v>
      </c>
      <c r="D26" s="170" t="s">
        <v>16</v>
      </c>
      <c r="E26" s="170" t="s">
        <v>17</v>
      </c>
      <c r="F26" s="170" t="s">
        <v>19</v>
      </c>
      <c r="G26" s="170" t="s">
        <v>18</v>
      </c>
      <c r="H26" s="170" t="s">
        <v>20</v>
      </c>
      <c r="I26" s="171" t="s">
        <v>21</v>
      </c>
      <c r="J26" s="161" t="s">
        <v>26</v>
      </c>
      <c r="K26" s="64">
        <v>1.4</v>
      </c>
      <c r="L26" s="86"/>
      <c r="M26" s="87"/>
      <c r="N26" s="83"/>
      <c r="O26" s="140"/>
      <c r="P26" s="140"/>
      <c r="Q26" s="140"/>
      <c r="R26" s="140"/>
      <c r="S26" s="83"/>
      <c r="T26" s="83"/>
      <c r="U26" s="83"/>
      <c r="V26" s="13"/>
      <c r="W26" s="13"/>
      <c r="X26" s="13"/>
    </row>
    <row r="27" spans="1:24" s="4" customFormat="1" x14ac:dyDescent="0.2">
      <c r="A27" s="221">
        <v>200</v>
      </c>
      <c r="B27" s="165">
        <f>B28*12.5</f>
        <v>3750</v>
      </c>
      <c r="C27" s="165">
        <f>C28*12.5</f>
        <v>6875</v>
      </c>
      <c r="D27" s="165">
        <f>D28*17.5</f>
        <v>9625</v>
      </c>
      <c r="E27" s="165">
        <f>E28*20</f>
        <v>11000</v>
      </c>
      <c r="F27" s="165">
        <f>F28*15</f>
        <v>12750</v>
      </c>
      <c r="G27" s="165">
        <f>G28*17.5</f>
        <v>14875</v>
      </c>
      <c r="H27" s="165">
        <f>H28*17.5</f>
        <v>17062.5</v>
      </c>
      <c r="I27" s="165">
        <f>I28*17.5</f>
        <v>19250</v>
      </c>
      <c r="J27" s="159" t="s">
        <v>27</v>
      </c>
      <c r="K27" s="63" t="s">
        <v>44</v>
      </c>
      <c r="L27" s="86"/>
      <c r="M27" s="87"/>
      <c r="N27" s="83"/>
      <c r="O27" s="140"/>
      <c r="P27" s="140"/>
      <c r="Q27" s="140"/>
      <c r="R27" s="140"/>
      <c r="S27" s="83"/>
      <c r="T27" s="83"/>
      <c r="U27" s="83"/>
      <c r="V27" s="13"/>
      <c r="W27" s="13"/>
      <c r="X27" s="13"/>
    </row>
    <row r="28" spans="1:24" s="4" customFormat="1" x14ac:dyDescent="0.2">
      <c r="A28" s="218"/>
      <c r="B28" s="163">
        <v>300</v>
      </c>
      <c r="C28" s="163">
        <v>550</v>
      </c>
      <c r="D28" s="163">
        <f>C28</f>
        <v>550</v>
      </c>
      <c r="E28" s="163">
        <f>C28</f>
        <v>550</v>
      </c>
      <c r="F28" s="163">
        <v>850</v>
      </c>
      <c r="G28" s="163">
        <v>850</v>
      </c>
      <c r="H28" s="163">
        <v>975</v>
      </c>
      <c r="I28" s="163">
        <v>1100</v>
      </c>
      <c r="J28" s="160" t="s">
        <v>30</v>
      </c>
      <c r="K28" s="67">
        <v>1.1000000000000001</v>
      </c>
      <c r="L28" s="86"/>
      <c r="M28" s="87"/>
      <c r="N28" s="83"/>
      <c r="O28" s="140"/>
      <c r="P28" s="140"/>
      <c r="Q28" s="140"/>
      <c r="R28" s="140"/>
      <c r="S28" s="83"/>
      <c r="T28" s="83"/>
      <c r="U28" s="83"/>
      <c r="V28" s="13"/>
      <c r="W28" s="13"/>
      <c r="X28" s="13"/>
    </row>
    <row r="29" spans="1:24" s="4" customFormat="1" x14ac:dyDescent="0.2">
      <c r="A29" s="219"/>
      <c r="B29" s="164">
        <f>B27</f>
        <v>3750</v>
      </c>
      <c r="C29" s="164">
        <f>C27/2</f>
        <v>3437.5</v>
      </c>
      <c r="D29" s="164">
        <f>D27/3</f>
        <v>3208.3333333333335</v>
      </c>
      <c r="E29" s="164">
        <f>E27/4</f>
        <v>2750</v>
      </c>
      <c r="F29" s="164">
        <f>F27/5</f>
        <v>2550</v>
      </c>
      <c r="G29" s="164">
        <f>G27/6</f>
        <v>2479.1666666666665</v>
      </c>
      <c r="H29" s="164">
        <f>H27/7</f>
        <v>2437.5</v>
      </c>
      <c r="I29" s="164">
        <f>I27/8</f>
        <v>2406.25</v>
      </c>
      <c r="J29" s="162" t="s">
        <v>29</v>
      </c>
      <c r="K29" s="157">
        <v>1.2</v>
      </c>
      <c r="L29" s="86"/>
      <c r="M29" s="87"/>
      <c r="N29" s="83"/>
      <c r="O29" s="140"/>
      <c r="P29" s="140"/>
      <c r="Q29" s="140"/>
      <c r="R29" s="140"/>
      <c r="S29" s="83"/>
      <c r="T29" s="83"/>
      <c r="U29" s="83"/>
      <c r="V29" s="13"/>
      <c r="W29" s="13"/>
      <c r="X29" s="13"/>
    </row>
    <row r="30" spans="1:24" s="4" customFormat="1" ht="13.5" thickBot="1" x14ac:dyDescent="0.25">
      <c r="A30" s="219"/>
      <c r="B30" s="172" t="s">
        <v>14</v>
      </c>
      <c r="C30" s="172" t="s">
        <v>15</v>
      </c>
      <c r="D30" s="172" t="s">
        <v>16</v>
      </c>
      <c r="E30" s="172" t="s">
        <v>17</v>
      </c>
      <c r="F30" s="172" t="s">
        <v>19</v>
      </c>
      <c r="G30" s="172" t="s">
        <v>18</v>
      </c>
      <c r="H30" s="172" t="s">
        <v>20</v>
      </c>
      <c r="I30" s="172" t="s">
        <v>21</v>
      </c>
      <c r="J30" s="161" t="s">
        <v>26</v>
      </c>
      <c r="K30" s="64">
        <v>1.4</v>
      </c>
      <c r="L30" s="86"/>
      <c r="M30" s="87"/>
      <c r="N30" s="97"/>
      <c r="O30" s="97"/>
      <c r="P30" s="140"/>
      <c r="Q30" s="140"/>
      <c r="R30" s="97"/>
      <c r="S30" s="83"/>
      <c r="T30" s="83"/>
      <c r="U30" s="83"/>
      <c r="V30" s="13"/>
      <c r="W30" s="13"/>
      <c r="X30" s="13"/>
    </row>
    <row r="31" spans="1:24" s="4" customFormat="1" x14ac:dyDescent="0.2">
      <c r="A31" s="217">
        <v>225</v>
      </c>
      <c r="B31" s="166">
        <f>B32*12.5</f>
        <v>4375</v>
      </c>
      <c r="C31" s="166">
        <f>C32*15</f>
        <v>9000</v>
      </c>
      <c r="D31" s="166">
        <f>D32*17.5</f>
        <v>11375</v>
      </c>
      <c r="E31" s="166">
        <f>E32*17.5</f>
        <v>12250</v>
      </c>
      <c r="F31" s="166">
        <f>F32*17.5</f>
        <v>14875</v>
      </c>
      <c r="G31" s="166">
        <f>G32*20</f>
        <v>17500</v>
      </c>
      <c r="H31" s="166">
        <f>H32*20</f>
        <v>20000</v>
      </c>
      <c r="I31" s="167">
        <f>I32*20</f>
        <v>22000</v>
      </c>
      <c r="J31" s="159" t="s">
        <v>27</v>
      </c>
      <c r="K31" s="63" t="s">
        <v>44</v>
      </c>
      <c r="L31" s="86"/>
      <c r="M31" s="87"/>
      <c r="N31" s="13"/>
      <c r="O31" s="13"/>
      <c r="P31" s="13"/>
      <c r="Q31" s="13"/>
      <c r="R31" s="13"/>
      <c r="S31" s="13"/>
      <c r="T31" s="13"/>
      <c r="U31" s="83"/>
      <c r="V31" s="13"/>
      <c r="W31" s="13"/>
      <c r="X31" s="13"/>
    </row>
    <row r="32" spans="1:24" s="4" customFormat="1" x14ac:dyDescent="0.2">
      <c r="A32" s="221"/>
      <c r="B32" s="163">
        <v>350</v>
      </c>
      <c r="C32" s="163">
        <v>600</v>
      </c>
      <c r="D32" s="163">
        <v>650</v>
      </c>
      <c r="E32" s="163">
        <v>700</v>
      </c>
      <c r="F32" s="163">
        <v>850</v>
      </c>
      <c r="G32" s="163">
        <v>875</v>
      </c>
      <c r="H32" s="163">
        <v>1000</v>
      </c>
      <c r="I32" s="168">
        <v>1100</v>
      </c>
      <c r="J32" s="160" t="s">
        <v>30</v>
      </c>
      <c r="K32" s="67">
        <v>1.1000000000000001</v>
      </c>
      <c r="L32" s="86"/>
      <c r="M32" s="87"/>
      <c r="N32" s="83"/>
      <c r="O32" s="83"/>
      <c r="P32" s="96"/>
      <c r="Q32" s="141"/>
      <c r="R32" s="83"/>
      <c r="S32" s="83"/>
      <c r="T32" s="83"/>
      <c r="U32" s="83"/>
      <c r="V32" s="13"/>
      <c r="W32" s="13"/>
      <c r="X32" s="13"/>
    </row>
    <row r="33" spans="1:24" s="4" customFormat="1" x14ac:dyDescent="0.2">
      <c r="A33" s="222"/>
      <c r="B33" s="164">
        <f>B31</f>
        <v>4375</v>
      </c>
      <c r="C33" s="164">
        <f>C31/2</f>
        <v>4500</v>
      </c>
      <c r="D33" s="164">
        <f>D31/3</f>
        <v>3791.6666666666665</v>
      </c>
      <c r="E33" s="164">
        <f>E31/4</f>
        <v>3062.5</v>
      </c>
      <c r="F33" s="164">
        <f>F31/5</f>
        <v>2975</v>
      </c>
      <c r="G33" s="164">
        <f>G31/6</f>
        <v>2916.6666666666665</v>
      </c>
      <c r="H33" s="164">
        <f>H31/7</f>
        <v>2857.1428571428573</v>
      </c>
      <c r="I33" s="169">
        <f>I31/8</f>
        <v>2750</v>
      </c>
      <c r="J33" s="162" t="s">
        <v>29</v>
      </c>
      <c r="K33" s="157">
        <v>1.2</v>
      </c>
      <c r="L33" s="86"/>
      <c r="M33" s="87"/>
      <c r="N33" s="83"/>
      <c r="O33" s="83"/>
      <c r="P33" s="96"/>
      <c r="Q33" s="141"/>
      <c r="R33" s="83"/>
      <c r="S33" s="83"/>
      <c r="T33" s="83"/>
      <c r="U33" s="83"/>
      <c r="V33" s="13"/>
      <c r="W33" s="13"/>
      <c r="X33" s="13"/>
    </row>
    <row r="34" spans="1:24" s="4" customFormat="1" ht="13.5" thickBot="1" x14ac:dyDescent="0.25">
      <c r="A34" s="220"/>
      <c r="B34" s="170" t="s">
        <v>14</v>
      </c>
      <c r="C34" s="170" t="s">
        <v>15</v>
      </c>
      <c r="D34" s="170" t="s">
        <v>16</v>
      </c>
      <c r="E34" s="170" t="s">
        <v>17</v>
      </c>
      <c r="F34" s="170" t="s">
        <v>19</v>
      </c>
      <c r="G34" s="170" t="s">
        <v>18</v>
      </c>
      <c r="H34" s="170" t="s">
        <v>20</v>
      </c>
      <c r="I34" s="171" t="s">
        <v>21</v>
      </c>
      <c r="J34" s="161" t="s">
        <v>26</v>
      </c>
      <c r="K34" s="64">
        <v>1.4</v>
      </c>
      <c r="L34" s="86"/>
      <c r="M34" s="87"/>
      <c r="N34" s="142"/>
      <c r="O34" s="142"/>
      <c r="P34" s="142"/>
      <c r="Q34" s="142"/>
      <c r="R34" s="142"/>
      <c r="S34" s="142"/>
      <c r="T34" s="142"/>
      <c r="U34" s="83"/>
      <c r="V34" s="13"/>
      <c r="W34" s="13"/>
      <c r="X34" s="13"/>
    </row>
    <row r="35" spans="1:24" s="4" customFormat="1" x14ac:dyDescent="0.2">
      <c r="A35" s="223">
        <v>280</v>
      </c>
      <c r="B35" s="173">
        <f>B36*12.5</f>
        <v>5000</v>
      </c>
      <c r="C35" s="174"/>
      <c r="D35" s="174"/>
      <c r="E35" s="174"/>
      <c r="F35" s="174"/>
      <c r="G35" s="174"/>
      <c r="H35" s="174"/>
      <c r="I35" s="174"/>
      <c r="J35" s="75" t="s">
        <v>28</v>
      </c>
      <c r="K35" s="63">
        <v>1</v>
      </c>
      <c r="L35" s="86"/>
      <c r="M35" s="87"/>
      <c r="N35" s="96"/>
      <c r="O35" s="96"/>
      <c r="P35" s="96"/>
      <c r="Q35" s="96"/>
      <c r="R35" s="96"/>
      <c r="S35" s="96"/>
      <c r="T35" s="96"/>
      <c r="U35" s="83"/>
      <c r="V35" s="13"/>
      <c r="W35" s="13"/>
      <c r="X35" s="13"/>
    </row>
    <row r="36" spans="1:24" s="4" customFormat="1" x14ac:dyDescent="0.2">
      <c r="A36" s="224"/>
      <c r="B36" s="73">
        <v>400</v>
      </c>
      <c r="C36" s="73"/>
      <c r="D36" s="73"/>
      <c r="E36" s="73"/>
      <c r="F36" s="73"/>
      <c r="G36" s="73"/>
      <c r="H36" s="73"/>
      <c r="I36" s="73"/>
      <c r="J36" s="77" t="s">
        <v>29</v>
      </c>
      <c r="K36" s="67">
        <v>1.2</v>
      </c>
      <c r="L36" s="86"/>
      <c r="M36" s="87"/>
      <c r="N36" s="141"/>
      <c r="O36" s="141"/>
      <c r="P36" s="141"/>
      <c r="Q36" s="141"/>
      <c r="R36" s="141"/>
      <c r="S36" s="141"/>
      <c r="T36" s="141"/>
      <c r="U36" s="83"/>
      <c r="V36" s="13"/>
      <c r="W36" s="13"/>
      <c r="X36" s="13"/>
    </row>
    <row r="37" spans="1:24" s="4" customFormat="1" ht="13.5" thickBot="1" x14ac:dyDescent="0.25">
      <c r="A37" s="225"/>
      <c r="B37" s="74" t="s">
        <v>14</v>
      </c>
      <c r="C37" s="74"/>
      <c r="D37" s="74"/>
      <c r="E37" s="74"/>
      <c r="F37" s="74"/>
      <c r="G37" s="74"/>
      <c r="H37" s="74"/>
      <c r="I37" s="74"/>
      <c r="J37" s="76" t="s">
        <v>26</v>
      </c>
      <c r="K37" s="64">
        <v>1.4</v>
      </c>
      <c r="L37" s="86"/>
      <c r="M37" s="87"/>
      <c r="N37" s="83"/>
      <c r="O37" s="83"/>
      <c r="P37" s="83"/>
      <c r="Q37" s="83"/>
      <c r="R37" s="140"/>
      <c r="S37" s="83"/>
      <c r="T37" s="83"/>
      <c r="U37" s="83"/>
      <c r="V37" s="13"/>
      <c r="W37" s="13"/>
      <c r="X37" s="13"/>
    </row>
    <row r="38" spans="1:24" s="4" customFormat="1" x14ac:dyDescent="0.2">
      <c r="A38" s="226">
        <v>315</v>
      </c>
      <c r="B38" s="175">
        <f>B39*12.5</f>
        <v>5625</v>
      </c>
      <c r="C38" s="176"/>
      <c r="D38" s="176"/>
      <c r="E38" s="176"/>
      <c r="F38" s="176"/>
      <c r="G38" s="176"/>
      <c r="H38" s="176"/>
      <c r="I38" s="176"/>
      <c r="J38" s="75" t="s">
        <v>28</v>
      </c>
      <c r="K38" s="63">
        <v>1</v>
      </c>
      <c r="L38" s="86"/>
      <c r="M38" s="87"/>
      <c r="N38" s="143"/>
      <c r="O38" s="143"/>
      <c r="P38" s="143"/>
      <c r="Q38" s="143"/>
      <c r="R38" s="143"/>
      <c r="S38" s="143"/>
      <c r="T38" s="143"/>
      <c r="U38" s="143"/>
      <c r="V38" s="13"/>
      <c r="W38" s="13"/>
      <c r="X38" s="13"/>
    </row>
    <row r="39" spans="1:24" s="4" customFormat="1" x14ac:dyDescent="0.2">
      <c r="A39" s="224"/>
      <c r="B39" s="73">
        <v>450</v>
      </c>
      <c r="C39" s="73"/>
      <c r="D39" s="73"/>
      <c r="E39" s="73"/>
      <c r="F39" s="73"/>
      <c r="G39" s="73"/>
      <c r="H39" s="73"/>
      <c r="I39" s="73"/>
      <c r="J39" s="77" t="s">
        <v>29</v>
      </c>
      <c r="K39" s="67">
        <v>1.2</v>
      </c>
      <c r="L39" s="86"/>
      <c r="M39" s="87"/>
      <c r="N39" s="140"/>
      <c r="O39" s="140"/>
      <c r="P39" s="140"/>
      <c r="Q39" s="140"/>
      <c r="R39" s="140"/>
      <c r="S39" s="140"/>
      <c r="T39" s="140"/>
      <c r="U39" s="83"/>
      <c r="V39" s="13"/>
      <c r="W39" s="13"/>
      <c r="X39" s="13"/>
    </row>
    <row r="40" spans="1:24" s="4" customFormat="1" ht="13.5" thickBot="1" x14ac:dyDescent="0.25">
      <c r="A40" s="225"/>
      <c r="B40" s="74" t="s">
        <v>14</v>
      </c>
      <c r="C40" s="74"/>
      <c r="D40" s="74"/>
      <c r="E40" s="74"/>
      <c r="F40" s="74"/>
      <c r="G40" s="74"/>
      <c r="H40" s="74"/>
      <c r="I40" s="74"/>
      <c r="J40" s="76" t="s">
        <v>26</v>
      </c>
      <c r="K40" s="64">
        <v>1.4</v>
      </c>
      <c r="L40" s="86"/>
      <c r="M40" s="87"/>
      <c r="N40" s="83"/>
      <c r="O40" s="83"/>
      <c r="P40" s="83"/>
      <c r="Q40" s="83"/>
      <c r="R40" s="83"/>
      <c r="S40" s="83"/>
      <c r="T40" s="140"/>
      <c r="U40" s="83"/>
      <c r="V40" s="13"/>
      <c r="W40" s="13"/>
      <c r="X40" s="13"/>
    </row>
    <row r="41" spans="1:24" s="4" customFormat="1" x14ac:dyDescent="0.2">
      <c r="A41" s="226">
        <v>355</v>
      </c>
      <c r="B41" s="175">
        <f>B42*15</f>
        <v>7500</v>
      </c>
      <c r="C41" s="176"/>
      <c r="D41" s="176"/>
      <c r="E41" s="176"/>
      <c r="F41" s="176"/>
      <c r="G41" s="176"/>
      <c r="H41" s="176"/>
      <c r="I41" s="176"/>
      <c r="J41" s="75" t="s">
        <v>28</v>
      </c>
      <c r="K41" s="63">
        <v>1</v>
      </c>
      <c r="L41" s="86"/>
      <c r="M41" s="87"/>
      <c r="N41" s="140"/>
      <c r="O41" s="140"/>
      <c r="P41" s="140"/>
      <c r="Q41" s="140"/>
      <c r="R41" s="140"/>
      <c r="S41" s="140"/>
      <c r="T41" s="140"/>
      <c r="U41" s="83"/>
      <c r="V41" s="13"/>
      <c r="W41" s="13"/>
      <c r="X41" s="13"/>
    </row>
    <row r="42" spans="1:24" s="4" customFormat="1" x14ac:dyDescent="0.2">
      <c r="A42" s="223">
        <v>348.33333333333297</v>
      </c>
      <c r="B42" s="73">
        <v>500</v>
      </c>
      <c r="C42" s="73"/>
      <c r="D42" s="73"/>
      <c r="E42" s="73"/>
      <c r="F42" s="73"/>
      <c r="G42" s="73"/>
      <c r="H42" s="73"/>
      <c r="I42" s="73"/>
      <c r="J42" s="77" t="s">
        <v>29</v>
      </c>
      <c r="K42" s="67">
        <v>1.2</v>
      </c>
      <c r="L42" s="86"/>
      <c r="M42" s="87"/>
      <c r="N42" s="140"/>
      <c r="O42" s="140"/>
      <c r="P42" s="140"/>
      <c r="Q42" s="83"/>
      <c r="R42" s="83"/>
      <c r="S42" s="140"/>
      <c r="T42" s="83"/>
      <c r="U42" s="83"/>
      <c r="V42" s="13"/>
      <c r="W42" s="13"/>
      <c r="X42" s="13"/>
    </row>
    <row r="43" spans="1:24" s="4" customFormat="1" ht="13.5" thickBot="1" x14ac:dyDescent="0.25">
      <c r="A43" s="225">
        <v>363.33333333333297</v>
      </c>
      <c r="B43" s="74" t="s">
        <v>14</v>
      </c>
      <c r="C43" s="74"/>
      <c r="D43" s="74"/>
      <c r="E43" s="74"/>
      <c r="F43" s="74"/>
      <c r="G43" s="74"/>
      <c r="H43" s="74"/>
      <c r="I43" s="74"/>
      <c r="J43" s="76" t="s">
        <v>26</v>
      </c>
      <c r="K43" s="64">
        <v>1.4</v>
      </c>
      <c r="L43" s="86"/>
      <c r="M43" s="87"/>
      <c r="N43" s="140"/>
      <c r="O43" s="140"/>
      <c r="P43" s="140"/>
      <c r="Q43" s="83"/>
      <c r="R43" s="83"/>
      <c r="S43" s="140"/>
      <c r="T43" s="83"/>
      <c r="U43" s="83"/>
      <c r="V43" s="13"/>
      <c r="W43" s="13"/>
      <c r="X43" s="13"/>
    </row>
    <row r="44" spans="1:24" s="4" customFormat="1" x14ac:dyDescent="0.2">
      <c r="A44" s="226">
        <v>400</v>
      </c>
      <c r="B44" s="175">
        <f>B45*15</f>
        <v>8250</v>
      </c>
      <c r="C44" s="175"/>
      <c r="D44" s="175"/>
      <c r="E44" s="175"/>
      <c r="F44" s="175"/>
      <c r="G44" s="175"/>
      <c r="H44" s="175"/>
      <c r="I44" s="175"/>
      <c r="J44" s="75" t="s">
        <v>28</v>
      </c>
      <c r="K44" s="63">
        <v>1</v>
      </c>
      <c r="L44" s="86"/>
      <c r="M44" s="87"/>
      <c r="N44" s="140"/>
      <c r="O44" s="140"/>
      <c r="P44" s="140"/>
      <c r="Q44" s="140"/>
      <c r="R44" s="140"/>
      <c r="S44" s="140"/>
      <c r="T44" s="79"/>
      <c r="U44" s="79"/>
      <c r="V44" s="13"/>
      <c r="W44" s="13"/>
      <c r="X44" s="13"/>
    </row>
    <row r="45" spans="1:24" s="4" customFormat="1" x14ac:dyDescent="0.2">
      <c r="A45" s="224">
        <v>393.33333333333297</v>
      </c>
      <c r="B45" s="73">
        <v>550</v>
      </c>
      <c r="C45" s="73"/>
      <c r="D45" s="73"/>
      <c r="E45" s="73"/>
      <c r="F45" s="73"/>
      <c r="G45" s="73"/>
      <c r="H45" s="73"/>
      <c r="I45" s="73"/>
      <c r="J45" s="77" t="s">
        <v>29</v>
      </c>
      <c r="K45" s="67">
        <v>1.2</v>
      </c>
      <c r="L45" s="86"/>
      <c r="M45" s="87"/>
      <c r="N45" s="140"/>
      <c r="O45" s="140"/>
      <c r="P45" s="140"/>
      <c r="Q45" s="79"/>
      <c r="R45" s="79"/>
      <c r="S45" s="79"/>
      <c r="T45" s="79"/>
      <c r="U45" s="79"/>
      <c r="V45" s="13"/>
      <c r="W45" s="13"/>
      <c r="X45" s="13"/>
    </row>
    <row r="46" spans="1:24" s="4" customFormat="1" ht="13.5" thickBot="1" x14ac:dyDescent="0.25">
      <c r="A46" s="225">
        <v>408.33333333333297</v>
      </c>
      <c r="B46" s="74" t="s">
        <v>14</v>
      </c>
      <c r="C46" s="74"/>
      <c r="D46" s="74"/>
      <c r="E46" s="74"/>
      <c r="F46" s="74"/>
      <c r="G46" s="74"/>
      <c r="H46" s="74"/>
      <c r="I46" s="74"/>
      <c r="J46" s="76" t="s">
        <v>26</v>
      </c>
      <c r="K46" s="64">
        <v>1.4</v>
      </c>
      <c r="L46" s="86"/>
      <c r="M46" s="87"/>
      <c r="N46" s="140"/>
      <c r="O46" s="140"/>
      <c r="P46" s="79"/>
      <c r="Q46" s="79"/>
      <c r="R46" s="79"/>
      <c r="S46" s="79"/>
      <c r="T46" s="144"/>
      <c r="U46" s="79"/>
      <c r="V46" s="13"/>
      <c r="W46" s="13"/>
      <c r="X46" s="13"/>
    </row>
    <row r="47" spans="1:24" s="4" customFormat="1" x14ac:dyDescent="0.2">
      <c r="A47" s="226">
        <v>450</v>
      </c>
      <c r="B47" s="175">
        <f>B48*15</f>
        <v>9750</v>
      </c>
      <c r="C47" s="175"/>
      <c r="D47" s="175"/>
      <c r="E47" s="175"/>
      <c r="F47" s="175"/>
      <c r="G47" s="175"/>
      <c r="H47" s="175"/>
      <c r="I47" s="175"/>
      <c r="J47" s="75" t="s">
        <v>28</v>
      </c>
      <c r="K47" s="63">
        <v>1</v>
      </c>
      <c r="L47" s="86"/>
      <c r="M47" s="87"/>
      <c r="N47" s="140"/>
      <c r="O47" s="140"/>
      <c r="P47" s="79"/>
      <c r="Q47" s="79"/>
      <c r="R47" s="79"/>
      <c r="S47" s="79"/>
      <c r="T47" s="144"/>
      <c r="U47" s="79"/>
      <c r="V47" s="13"/>
      <c r="W47" s="13"/>
      <c r="X47" s="13"/>
    </row>
    <row r="48" spans="1:24" s="4" customFormat="1" x14ac:dyDescent="0.2">
      <c r="A48" s="224">
        <v>393.33333333333297</v>
      </c>
      <c r="B48" s="73">
        <v>650</v>
      </c>
      <c r="C48" s="73"/>
      <c r="D48" s="73"/>
      <c r="E48" s="73"/>
      <c r="F48" s="73"/>
      <c r="G48" s="73"/>
      <c r="H48" s="73"/>
      <c r="I48" s="73"/>
      <c r="J48" s="77" t="s">
        <v>29</v>
      </c>
      <c r="K48" s="67">
        <v>1.2</v>
      </c>
      <c r="L48" s="86"/>
      <c r="M48" s="87"/>
      <c r="N48" s="140"/>
      <c r="O48" s="140"/>
      <c r="P48" s="79"/>
      <c r="Q48" s="79"/>
      <c r="R48" s="79"/>
      <c r="S48" s="79"/>
      <c r="T48" s="144"/>
      <c r="U48" s="79"/>
      <c r="V48" s="13"/>
      <c r="W48" s="13"/>
      <c r="X48" s="13"/>
    </row>
    <row r="49" spans="1:24" s="4" customFormat="1" ht="13.5" thickBot="1" x14ac:dyDescent="0.25">
      <c r="A49" s="225">
        <v>408.33333333333297</v>
      </c>
      <c r="B49" s="74" t="s">
        <v>14</v>
      </c>
      <c r="C49" s="74"/>
      <c r="D49" s="74"/>
      <c r="E49" s="74"/>
      <c r="F49" s="74"/>
      <c r="G49" s="74"/>
      <c r="H49" s="74"/>
      <c r="I49" s="74"/>
      <c r="J49" s="76" t="s">
        <v>26</v>
      </c>
      <c r="K49" s="64">
        <v>1.4</v>
      </c>
      <c r="L49" s="86"/>
      <c r="M49" s="87"/>
      <c r="N49" s="140"/>
      <c r="O49" s="140"/>
      <c r="P49" s="79"/>
      <c r="Q49" s="79"/>
      <c r="R49" s="79"/>
      <c r="S49" s="79"/>
      <c r="T49" s="144"/>
      <c r="U49" s="79"/>
      <c r="V49" s="13"/>
      <c r="W49" s="13"/>
      <c r="X49" s="13"/>
    </row>
    <row r="50" spans="1:24" s="4" customFormat="1" x14ac:dyDescent="0.2">
      <c r="A50" s="226">
        <v>500</v>
      </c>
      <c r="B50" s="175">
        <f>B51*15</f>
        <v>10500</v>
      </c>
      <c r="C50" s="175"/>
      <c r="D50" s="175"/>
      <c r="E50" s="175"/>
      <c r="F50" s="175"/>
      <c r="G50" s="175"/>
      <c r="H50" s="175"/>
      <c r="I50" s="175"/>
      <c r="J50" s="75" t="s">
        <v>28</v>
      </c>
      <c r="K50" s="63">
        <v>1</v>
      </c>
      <c r="L50" s="86"/>
      <c r="M50" s="87"/>
      <c r="N50" s="79"/>
      <c r="O50" s="140"/>
      <c r="P50" s="140"/>
      <c r="Q50" s="79"/>
      <c r="R50" s="79"/>
      <c r="S50" s="79"/>
      <c r="T50" s="145"/>
      <c r="U50" s="79"/>
      <c r="V50" s="13"/>
      <c r="W50" s="13"/>
      <c r="X50" s="13"/>
    </row>
    <row r="51" spans="1:24" s="4" customFormat="1" x14ac:dyDescent="0.2">
      <c r="A51" s="224"/>
      <c r="B51" s="73">
        <v>700</v>
      </c>
      <c r="C51" s="73"/>
      <c r="D51" s="73"/>
      <c r="E51" s="73"/>
      <c r="F51" s="73"/>
      <c r="G51" s="73"/>
      <c r="H51" s="73"/>
      <c r="I51" s="73"/>
      <c r="J51" s="77" t="s">
        <v>29</v>
      </c>
      <c r="K51" s="67">
        <v>1.2</v>
      </c>
      <c r="L51" s="86"/>
      <c r="M51" s="87"/>
      <c r="N51" s="79"/>
      <c r="O51" s="140"/>
      <c r="P51" s="140"/>
      <c r="Q51" s="79"/>
      <c r="R51" s="79"/>
      <c r="S51" s="79"/>
      <c r="T51" s="79"/>
      <c r="U51" s="79"/>
      <c r="V51" s="13"/>
      <c r="W51" s="13"/>
      <c r="X51" s="13"/>
    </row>
    <row r="52" spans="1:24" s="4" customFormat="1" ht="13.5" thickBot="1" x14ac:dyDescent="0.25">
      <c r="A52" s="225"/>
      <c r="B52" s="74" t="s">
        <v>14</v>
      </c>
      <c r="C52" s="74"/>
      <c r="D52" s="74"/>
      <c r="E52" s="74"/>
      <c r="F52" s="74"/>
      <c r="G52" s="74"/>
      <c r="H52" s="74"/>
      <c r="I52" s="74"/>
      <c r="J52" s="76" t="s">
        <v>26</v>
      </c>
      <c r="K52" s="64">
        <v>1.4</v>
      </c>
      <c r="L52" s="86"/>
      <c r="M52" s="87"/>
      <c r="N52" s="79"/>
      <c r="O52" s="79"/>
      <c r="P52" s="79"/>
      <c r="Q52" s="79"/>
      <c r="R52" s="79"/>
      <c r="S52" s="79"/>
      <c r="T52" s="79"/>
      <c r="U52" s="79"/>
      <c r="V52" s="13"/>
      <c r="W52" s="13"/>
      <c r="X52" s="13"/>
    </row>
    <row r="53" spans="1:24" s="4" customFormat="1" x14ac:dyDescent="0.2">
      <c r="A53" s="226">
        <v>560</v>
      </c>
      <c r="B53" s="175">
        <f>B54*15</f>
        <v>11250</v>
      </c>
      <c r="C53" s="175"/>
      <c r="D53" s="175"/>
      <c r="E53" s="175"/>
      <c r="F53" s="175"/>
      <c r="G53" s="175"/>
      <c r="H53" s="175"/>
      <c r="I53" s="175"/>
      <c r="J53" s="75" t="s">
        <v>28</v>
      </c>
      <c r="K53" s="63">
        <v>1</v>
      </c>
      <c r="L53" s="86"/>
      <c r="M53" s="87"/>
      <c r="N53" s="79"/>
      <c r="O53" s="79"/>
      <c r="P53" s="79"/>
      <c r="Q53" s="79"/>
      <c r="R53" s="79"/>
      <c r="S53" s="79"/>
      <c r="T53" s="79"/>
      <c r="U53" s="79"/>
      <c r="V53" s="13"/>
      <c r="W53" s="13"/>
      <c r="X53" s="13"/>
    </row>
    <row r="54" spans="1:24" s="4" customFormat="1" x14ac:dyDescent="0.2">
      <c r="A54" s="224"/>
      <c r="B54" s="73">
        <v>750</v>
      </c>
      <c r="C54" s="73"/>
      <c r="D54" s="73"/>
      <c r="E54" s="73"/>
      <c r="F54" s="73"/>
      <c r="G54" s="73"/>
      <c r="H54" s="73"/>
      <c r="I54" s="73"/>
      <c r="J54" s="77" t="s">
        <v>29</v>
      </c>
      <c r="K54" s="67">
        <v>1.2</v>
      </c>
      <c r="L54" s="86"/>
      <c r="M54" s="87"/>
      <c r="N54" s="79"/>
      <c r="O54" s="79"/>
      <c r="P54" s="79"/>
      <c r="Q54" s="79"/>
      <c r="R54" s="79"/>
      <c r="S54" s="79"/>
      <c r="T54" s="79"/>
      <c r="U54" s="79"/>
      <c r="V54" s="13"/>
      <c r="W54" s="13"/>
      <c r="X54" s="13"/>
    </row>
    <row r="55" spans="1:24" s="4" customFormat="1" ht="13.5" thickBot="1" x14ac:dyDescent="0.25">
      <c r="A55" s="225"/>
      <c r="B55" s="74" t="s">
        <v>14</v>
      </c>
      <c r="C55" s="74"/>
      <c r="D55" s="74"/>
      <c r="E55" s="74"/>
      <c r="F55" s="74"/>
      <c r="G55" s="74"/>
      <c r="H55" s="74"/>
      <c r="I55" s="74"/>
      <c r="J55" s="76" t="s">
        <v>26</v>
      </c>
      <c r="K55" s="64">
        <v>1.4</v>
      </c>
      <c r="L55" s="86"/>
      <c r="M55" s="87"/>
      <c r="N55" s="79"/>
      <c r="O55" s="79"/>
      <c r="P55" s="79"/>
      <c r="Q55" s="79"/>
      <c r="R55" s="79"/>
      <c r="S55" s="79"/>
      <c r="T55" s="79"/>
      <c r="U55" s="79"/>
      <c r="V55" s="13"/>
      <c r="W55" s="13"/>
      <c r="X55" s="13"/>
    </row>
    <row r="56" spans="1:24" s="4" customFormat="1" x14ac:dyDescent="0.2">
      <c r="A56" s="226">
        <v>630</v>
      </c>
      <c r="B56" s="175">
        <f>B57*15</f>
        <v>12750</v>
      </c>
      <c r="C56" s="175"/>
      <c r="D56" s="175"/>
      <c r="E56" s="175"/>
      <c r="F56" s="175"/>
      <c r="G56" s="175"/>
      <c r="H56" s="175"/>
      <c r="I56" s="175"/>
      <c r="J56" s="75" t="s">
        <v>28</v>
      </c>
      <c r="K56" s="63">
        <v>1</v>
      </c>
      <c r="L56" s="86"/>
      <c r="M56" s="87"/>
      <c r="N56" s="79"/>
      <c r="O56" s="79"/>
      <c r="P56" s="79"/>
      <c r="Q56" s="79"/>
      <c r="R56" s="79"/>
      <c r="S56" s="79"/>
      <c r="T56" s="79"/>
      <c r="U56" s="79"/>
      <c r="V56" s="13"/>
      <c r="W56" s="13"/>
      <c r="X56" s="13"/>
    </row>
    <row r="57" spans="1:24" s="4" customFormat="1" x14ac:dyDescent="0.2">
      <c r="A57" s="223">
        <v>499.94047619047598</v>
      </c>
      <c r="B57" s="73">
        <v>850</v>
      </c>
      <c r="C57" s="73"/>
      <c r="D57" s="73"/>
      <c r="E57" s="73"/>
      <c r="F57" s="73"/>
      <c r="G57" s="73"/>
      <c r="H57" s="73"/>
      <c r="I57" s="73"/>
      <c r="J57" s="77" t="s">
        <v>29</v>
      </c>
      <c r="K57" s="67">
        <v>1.2</v>
      </c>
      <c r="L57" s="86"/>
      <c r="M57" s="87"/>
      <c r="N57" s="79"/>
      <c r="O57" s="79"/>
      <c r="P57" s="79"/>
      <c r="Q57" s="79"/>
      <c r="R57" s="79"/>
      <c r="S57" s="79"/>
      <c r="T57" s="79"/>
      <c r="U57" s="79"/>
      <c r="V57" s="13"/>
      <c r="W57" s="13"/>
      <c r="X57" s="13"/>
    </row>
    <row r="58" spans="1:24" s="4" customFormat="1" ht="13.5" thickBot="1" x14ac:dyDescent="0.25">
      <c r="A58" s="225">
        <v>520.83333333333303</v>
      </c>
      <c r="B58" s="74" t="s">
        <v>14</v>
      </c>
      <c r="C58" s="74"/>
      <c r="D58" s="74"/>
      <c r="E58" s="74"/>
      <c r="F58" s="74"/>
      <c r="G58" s="74"/>
      <c r="H58" s="74"/>
      <c r="I58" s="74"/>
      <c r="J58" s="76" t="s">
        <v>26</v>
      </c>
      <c r="K58" s="64">
        <v>1.4</v>
      </c>
      <c r="L58" s="86"/>
      <c r="M58" s="87"/>
      <c r="N58" s="79"/>
      <c r="O58" s="79"/>
      <c r="P58" s="79"/>
      <c r="Q58" s="79"/>
      <c r="R58" s="79"/>
      <c r="S58" s="79"/>
      <c r="T58" s="79"/>
      <c r="U58" s="79"/>
      <c r="V58" s="13"/>
      <c r="W58" s="13"/>
      <c r="X58" s="13"/>
    </row>
    <row r="59" spans="1:24" s="4" customFormat="1" x14ac:dyDescent="0.2">
      <c r="A59" s="226">
        <v>710</v>
      </c>
      <c r="B59" s="175">
        <f>B60*17.5</f>
        <v>16625</v>
      </c>
      <c r="C59" s="175"/>
      <c r="D59" s="175"/>
      <c r="E59" s="175"/>
      <c r="F59" s="175"/>
      <c r="G59" s="175"/>
      <c r="H59" s="175"/>
      <c r="I59" s="175"/>
      <c r="J59" s="75" t="s">
        <v>27</v>
      </c>
      <c r="K59" s="63">
        <v>1</v>
      </c>
      <c r="L59" s="86"/>
      <c r="M59" s="87"/>
      <c r="N59" s="79"/>
      <c r="O59" s="79"/>
      <c r="P59" s="79"/>
      <c r="Q59" s="79"/>
      <c r="R59" s="79"/>
      <c r="S59" s="79"/>
      <c r="T59" s="79"/>
      <c r="U59" s="79"/>
      <c r="V59" s="13"/>
      <c r="W59" s="13"/>
      <c r="X59" s="13"/>
    </row>
    <row r="60" spans="1:24" s="4" customFormat="1" x14ac:dyDescent="0.2">
      <c r="A60" s="224">
        <v>562.61904761904805</v>
      </c>
      <c r="B60" s="73">
        <v>950</v>
      </c>
      <c r="C60" s="73"/>
      <c r="D60" s="73"/>
      <c r="E60" s="73"/>
      <c r="F60" s="73"/>
      <c r="G60" s="73"/>
      <c r="H60" s="73"/>
      <c r="I60" s="73"/>
      <c r="J60" s="77" t="s">
        <v>30</v>
      </c>
      <c r="K60" s="67">
        <v>1.2</v>
      </c>
      <c r="L60" s="86"/>
      <c r="M60" s="87"/>
      <c r="N60" s="79"/>
      <c r="O60" s="79"/>
      <c r="P60" s="79"/>
      <c r="Q60" s="79"/>
      <c r="R60" s="79"/>
      <c r="S60" s="79"/>
      <c r="T60" s="79"/>
      <c r="U60" s="79"/>
      <c r="V60" s="13"/>
      <c r="W60" s="13"/>
      <c r="X60" s="13"/>
    </row>
    <row r="61" spans="1:24" s="4" customFormat="1" ht="13.5" thickBot="1" x14ac:dyDescent="0.25">
      <c r="A61" s="225">
        <v>583.51190476190504</v>
      </c>
      <c r="B61" s="74" t="s">
        <v>14</v>
      </c>
      <c r="C61" s="74"/>
      <c r="D61" s="74"/>
      <c r="E61" s="74"/>
      <c r="F61" s="74"/>
      <c r="G61" s="74"/>
      <c r="H61" s="74"/>
      <c r="I61" s="74"/>
      <c r="J61" s="76" t="s">
        <v>31</v>
      </c>
      <c r="K61" s="64">
        <v>1.4</v>
      </c>
      <c r="L61" s="86"/>
      <c r="M61" s="87"/>
      <c r="N61" s="79"/>
      <c r="O61" s="79"/>
      <c r="P61" s="79"/>
      <c r="Q61" s="79"/>
      <c r="R61" s="79"/>
      <c r="S61" s="79"/>
      <c r="T61" s="79"/>
      <c r="U61" s="79"/>
      <c r="V61" s="13"/>
      <c r="W61" s="13"/>
      <c r="X61" s="13"/>
    </row>
    <row r="62" spans="1:24" s="4" customFormat="1" x14ac:dyDescent="0.2">
      <c r="A62" s="226">
        <v>800</v>
      </c>
      <c r="B62" s="175">
        <f>B63*20</f>
        <v>22000</v>
      </c>
      <c r="C62" s="175"/>
      <c r="D62" s="175"/>
      <c r="E62" s="175"/>
      <c r="F62" s="175"/>
      <c r="G62" s="175"/>
      <c r="H62" s="175"/>
      <c r="I62" s="175"/>
      <c r="J62" s="75" t="s">
        <v>27</v>
      </c>
      <c r="K62" s="63">
        <v>1</v>
      </c>
      <c r="L62" s="86"/>
      <c r="M62" s="87"/>
      <c r="N62" s="79"/>
      <c r="O62" s="79"/>
      <c r="P62" s="79"/>
      <c r="Q62" s="79"/>
      <c r="R62" s="79"/>
      <c r="S62" s="79"/>
      <c r="T62" s="79"/>
      <c r="U62" s="79"/>
      <c r="V62" s="13"/>
      <c r="W62" s="13"/>
      <c r="X62" s="13"/>
    </row>
    <row r="63" spans="1:24" s="4" customFormat="1" x14ac:dyDescent="0.2">
      <c r="A63" s="224"/>
      <c r="B63" s="73">
        <v>1100</v>
      </c>
      <c r="C63" s="73"/>
      <c r="D63" s="73"/>
      <c r="E63" s="73"/>
      <c r="F63" s="73"/>
      <c r="G63" s="73"/>
      <c r="H63" s="73"/>
      <c r="I63" s="73"/>
      <c r="J63" s="77" t="s">
        <v>30</v>
      </c>
      <c r="K63" s="67">
        <v>1.2</v>
      </c>
      <c r="L63" s="86"/>
      <c r="M63" s="87"/>
      <c r="N63" s="79"/>
      <c r="O63" s="79"/>
      <c r="P63" s="79"/>
      <c r="Q63" s="79"/>
      <c r="R63" s="79"/>
      <c r="S63" s="79"/>
      <c r="T63" s="79"/>
      <c r="U63" s="79"/>
      <c r="V63" s="13"/>
      <c r="W63" s="13"/>
      <c r="X63" s="13"/>
    </row>
    <row r="64" spans="1:24" s="4" customFormat="1" ht="13.5" thickBot="1" x14ac:dyDescent="0.25">
      <c r="A64" s="225"/>
      <c r="B64" s="74" t="s">
        <v>14</v>
      </c>
      <c r="C64" s="74"/>
      <c r="D64" s="74"/>
      <c r="E64" s="74"/>
      <c r="F64" s="74"/>
      <c r="G64" s="74"/>
      <c r="H64" s="74"/>
      <c r="I64" s="74"/>
      <c r="J64" s="76" t="s">
        <v>31</v>
      </c>
      <c r="K64" s="64">
        <v>1.4</v>
      </c>
      <c r="L64" s="86"/>
      <c r="M64" s="87"/>
      <c r="N64" s="79"/>
      <c r="O64" s="79"/>
      <c r="P64" s="79"/>
      <c r="Q64" s="79"/>
      <c r="R64" s="79"/>
      <c r="S64" s="79"/>
      <c r="T64" s="79"/>
      <c r="U64" s="79"/>
      <c r="V64" s="13"/>
      <c r="W64" s="13"/>
      <c r="X64" s="13"/>
    </row>
    <row r="65" spans="1:24" s="4" customFormat="1" x14ac:dyDescent="0.2">
      <c r="A65" s="226">
        <v>900</v>
      </c>
      <c r="B65" s="175">
        <f>B66*20</f>
        <v>24000</v>
      </c>
      <c r="C65" s="175"/>
      <c r="D65" s="175"/>
      <c r="E65" s="175"/>
      <c r="F65" s="175"/>
      <c r="G65" s="175"/>
      <c r="H65" s="175"/>
      <c r="I65" s="175"/>
      <c r="J65" s="75" t="s">
        <v>27</v>
      </c>
      <c r="K65" s="63">
        <v>1</v>
      </c>
      <c r="L65" s="86"/>
      <c r="M65" s="87"/>
      <c r="N65" s="79"/>
      <c r="O65" s="79"/>
      <c r="P65" s="79"/>
      <c r="Q65" s="79"/>
      <c r="R65" s="79"/>
      <c r="S65" s="79"/>
      <c r="T65" s="79"/>
      <c r="U65" s="79"/>
      <c r="V65" s="13"/>
      <c r="W65" s="13"/>
      <c r="X65" s="13"/>
    </row>
    <row r="66" spans="1:24" s="4" customFormat="1" x14ac:dyDescent="0.2">
      <c r="A66" s="224"/>
      <c r="B66" s="73">
        <v>1200</v>
      </c>
      <c r="C66" s="73"/>
      <c r="D66" s="73"/>
      <c r="E66" s="73"/>
      <c r="F66" s="73"/>
      <c r="G66" s="73"/>
      <c r="H66" s="73"/>
      <c r="I66" s="73"/>
      <c r="J66" s="77" t="s">
        <v>30</v>
      </c>
      <c r="K66" s="67">
        <v>1.2</v>
      </c>
      <c r="L66" s="86"/>
      <c r="M66" s="87"/>
      <c r="N66" s="79"/>
      <c r="O66" s="79"/>
      <c r="P66" s="79"/>
      <c r="Q66" s="79"/>
      <c r="R66" s="79"/>
      <c r="S66" s="79"/>
      <c r="T66" s="79"/>
      <c r="U66" s="79"/>
      <c r="V66" s="13"/>
      <c r="W66" s="13"/>
      <c r="X66" s="13"/>
    </row>
    <row r="67" spans="1:24" s="4" customFormat="1" ht="13.5" thickBot="1" x14ac:dyDescent="0.25">
      <c r="A67" s="225"/>
      <c r="B67" s="74" t="s">
        <v>14</v>
      </c>
      <c r="C67" s="74"/>
      <c r="D67" s="74"/>
      <c r="E67" s="74"/>
      <c r="F67" s="74"/>
      <c r="G67" s="74"/>
      <c r="H67" s="74"/>
      <c r="I67" s="74"/>
      <c r="J67" s="76" t="s">
        <v>31</v>
      </c>
      <c r="K67" s="64">
        <v>1.4</v>
      </c>
      <c r="L67" s="86"/>
      <c r="M67" s="87"/>
      <c r="N67" s="79"/>
      <c r="O67" s="79"/>
      <c r="P67" s="79"/>
      <c r="Q67" s="79"/>
      <c r="R67" s="79"/>
      <c r="S67" s="79"/>
      <c r="T67" s="79"/>
      <c r="U67" s="79"/>
      <c r="V67" s="13"/>
      <c r="W67" s="13"/>
      <c r="X67" s="13"/>
    </row>
    <row r="68" spans="1:24" s="4" customFormat="1" x14ac:dyDescent="0.2">
      <c r="A68" s="226">
        <v>1000</v>
      </c>
      <c r="B68" s="175">
        <f>B69*22.5</f>
        <v>29250</v>
      </c>
      <c r="C68" s="175"/>
      <c r="D68" s="175"/>
      <c r="E68" s="175"/>
      <c r="F68" s="175"/>
      <c r="G68" s="175"/>
      <c r="H68" s="175"/>
      <c r="I68" s="175"/>
      <c r="J68" s="75" t="s">
        <v>27</v>
      </c>
      <c r="K68" s="63">
        <v>1</v>
      </c>
      <c r="L68" s="86"/>
      <c r="M68" s="87"/>
      <c r="N68" s="79"/>
      <c r="O68" s="79"/>
      <c r="P68" s="79"/>
      <c r="Q68" s="79"/>
      <c r="R68" s="79"/>
      <c r="S68" s="79"/>
      <c r="T68" s="79"/>
      <c r="U68" s="79"/>
      <c r="V68" s="13"/>
      <c r="W68" s="13"/>
      <c r="X68" s="13"/>
    </row>
    <row r="69" spans="1:24" s="4" customFormat="1" x14ac:dyDescent="0.2">
      <c r="A69" s="224"/>
      <c r="B69" s="73">
        <v>1300</v>
      </c>
      <c r="C69" s="73"/>
      <c r="D69" s="73"/>
      <c r="E69" s="73"/>
      <c r="F69" s="73"/>
      <c r="G69" s="73"/>
      <c r="H69" s="73"/>
      <c r="I69" s="73"/>
      <c r="J69" s="77" t="s">
        <v>30</v>
      </c>
      <c r="K69" s="67">
        <v>1.2</v>
      </c>
      <c r="L69" s="86"/>
      <c r="M69" s="87"/>
      <c r="N69" s="79"/>
      <c r="O69" s="79"/>
      <c r="P69" s="79"/>
      <c r="Q69" s="79"/>
      <c r="R69" s="79"/>
      <c r="S69" s="79"/>
      <c r="T69" s="79"/>
      <c r="U69" s="79"/>
      <c r="V69" s="13"/>
      <c r="W69" s="13"/>
      <c r="X69" s="13"/>
    </row>
    <row r="70" spans="1:24" s="4" customFormat="1" ht="13.5" thickBot="1" x14ac:dyDescent="0.25">
      <c r="A70" s="225"/>
      <c r="B70" s="74" t="s">
        <v>14</v>
      </c>
      <c r="C70" s="74"/>
      <c r="D70" s="74"/>
      <c r="E70" s="74"/>
      <c r="F70" s="74"/>
      <c r="G70" s="74"/>
      <c r="H70" s="74"/>
      <c r="I70" s="74"/>
      <c r="J70" s="76" t="s">
        <v>31</v>
      </c>
      <c r="K70" s="64">
        <v>1.4</v>
      </c>
      <c r="L70" s="86"/>
      <c r="M70" s="87"/>
      <c r="N70" s="79"/>
      <c r="O70" s="79"/>
      <c r="P70" s="79"/>
      <c r="Q70" s="79"/>
      <c r="R70" s="79"/>
      <c r="S70" s="79"/>
      <c r="T70" s="79"/>
      <c r="U70" s="79"/>
      <c r="V70" s="13"/>
      <c r="W70" s="13"/>
      <c r="X70" s="13"/>
    </row>
    <row r="71" spans="1:24" x14ac:dyDescent="0.2">
      <c r="A71" s="210" t="s">
        <v>22</v>
      </c>
      <c r="B71" s="211"/>
      <c r="C71" s="211"/>
      <c r="D71" s="211"/>
      <c r="E71" s="211"/>
      <c r="F71" s="211"/>
      <c r="G71" s="211"/>
      <c r="H71" s="211"/>
      <c r="I71" s="211"/>
      <c r="J71" s="211"/>
      <c r="K71" s="212"/>
      <c r="L71" s="78"/>
    </row>
    <row r="72" spans="1:24" ht="45" customHeight="1" x14ac:dyDescent="0.2">
      <c r="A72" s="198" t="s">
        <v>34</v>
      </c>
      <c r="B72" s="213"/>
      <c r="C72" s="213"/>
      <c r="D72" s="213"/>
      <c r="E72" s="213"/>
      <c r="F72" s="213"/>
      <c r="G72" s="213"/>
      <c r="H72" s="213"/>
      <c r="I72" s="213"/>
      <c r="J72" s="213"/>
      <c r="K72" s="214"/>
      <c r="L72"/>
    </row>
    <row r="73" spans="1:24" ht="25.5" customHeight="1" x14ac:dyDescent="0.2">
      <c r="A73" s="198" t="s">
        <v>33</v>
      </c>
      <c r="B73" s="213"/>
      <c r="C73" s="213"/>
      <c r="D73" s="213"/>
      <c r="E73" s="213"/>
      <c r="F73" s="213"/>
      <c r="G73" s="213"/>
      <c r="H73" s="213"/>
      <c r="I73" s="213"/>
      <c r="J73" s="213"/>
      <c r="K73" s="214"/>
      <c r="L73"/>
    </row>
    <row r="74" spans="1:24" ht="30" customHeight="1" thickBot="1" x14ac:dyDescent="0.25">
      <c r="A74" s="201" t="s">
        <v>35</v>
      </c>
      <c r="B74" s="215"/>
      <c r="C74" s="215"/>
      <c r="D74" s="215"/>
      <c r="E74" s="215"/>
      <c r="F74" s="215"/>
      <c r="G74" s="215"/>
      <c r="H74" s="215"/>
      <c r="I74" s="215"/>
      <c r="J74" s="215"/>
      <c r="K74" s="216"/>
      <c r="L74"/>
    </row>
  </sheetData>
  <mergeCells count="31">
    <mergeCell ref="A19:A22"/>
    <mergeCell ref="A62:A64"/>
    <mergeCell ref="A44:A46"/>
    <mergeCell ref="A50:A52"/>
    <mergeCell ref="A53:A55"/>
    <mergeCell ref="A47:A49"/>
    <mergeCell ref="A56:A58"/>
    <mergeCell ref="A2:K2"/>
    <mergeCell ref="A3:A6"/>
    <mergeCell ref="B3:I3"/>
    <mergeCell ref="J3:J6"/>
    <mergeCell ref="K3:K6"/>
    <mergeCell ref="B4:I4"/>
    <mergeCell ref="B6:I6"/>
    <mergeCell ref="B5:I5"/>
    <mergeCell ref="A73:K73"/>
    <mergeCell ref="A74:K74"/>
    <mergeCell ref="A23:A26"/>
    <mergeCell ref="A27:A30"/>
    <mergeCell ref="A7:A10"/>
    <mergeCell ref="A11:A14"/>
    <mergeCell ref="A15:A18"/>
    <mergeCell ref="A31:A34"/>
    <mergeCell ref="A35:A37"/>
    <mergeCell ref="A59:A61"/>
    <mergeCell ref="A68:A70"/>
    <mergeCell ref="A72:K72"/>
    <mergeCell ref="A71:K71"/>
    <mergeCell ref="A65:A67"/>
    <mergeCell ref="A38:A40"/>
    <mergeCell ref="A41:A43"/>
  </mergeCells>
  <pageMargins left="0.23" right="0.33" top="1" bottom="1" header="0.5" footer="0.5"/>
  <pageSetup paperSize="9" orientation="portrait" horizontalDpi="120" verticalDpi="120" r:id="rId1"/>
  <headerFooter alignWithMargins="0"/>
  <ignoredErrors>
    <ignoredError sqref="F34:I34 F14:I14 F18:I18 F22:I22 F26:I26 F30:I30 E7:F7 F11:H11 G15:H15 E19:F19 H19 G23 G27 E31 H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Стоимость труб ПЭ100</vt:lpstr>
      <vt:lpstr>Стоимость работ по сварке труб </vt:lpstr>
      <vt:lpstr>Стоимость работ по  ГНБ</vt:lpstr>
    </vt:vector>
  </TitlesOfParts>
  <Company>Центр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user</cp:lastModifiedBy>
  <cp:lastPrinted>2009-08-12T07:11:23Z</cp:lastPrinted>
  <dcterms:created xsi:type="dcterms:W3CDTF">2004-06-10T11:26:00Z</dcterms:created>
  <dcterms:modified xsi:type="dcterms:W3CDTF">2020-11-10T09:01:34Z</dcterms:modified>
</cp:coreProperties>
</file>