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FGI\Research Projects\Pond Leakage\"/>
    </mc:Choice>
  </mc:AlternateContent>
  <xr:revisionPtr revIDLastSave="0" documentId="8_{0213380F-0FB5-4C2D-BA48-BFD943937B16}" xr6:coauthVersionLast="45" xr6:coauthVersionMax="45" xr10:uidLastSave="{00000000-0000-0000-0000-000000000000}"/>
  <bookViews>
    <workbookView xWindow="-28920" yWindow="-120" windowWidth="29040" windowHeight="15840" xr2:uid="{00000000-000D-0000-FFFF-FFFF00000000}"/>
  </bookViews>
  <sheets>
    <sheet name="Sheet1" sheetId="1" r:id="rId1"/>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2" i="1" l="1"/>
  <c r="I30" i="1" s="1"/>
  <c r="I33" i="1" s="1"/>
  <c r="D33" i="1"/>
  <c r="I31" i="1" s="1"/>
  <c r="I32" i="1" s="1"/>
  <c r="D30" i="1"/>
  <c r="I39" i="1"/>
  <c r="B18" i="1"/>
  <c r="D40" i="1"/>
  <c r="N30" i="1"/>
  <c r="O34" i="1" s="1"/>
  <c r="Q34" i="1" s="1"/>
  <c r="O35" i="1"/>
  <c r="Q35" i="1" s="1"/>
  <c r="O36" i="1"/>
  <c r="Q36" i="1" s="1"/>
  <c r="O37" i="1"/>
  <c r="Q37" i="1" s="1"/>
  <c r="R14" i="1"/>
  <c r="R15" i="1"/>
  <c r="Q14" i="1"/>
  <c r="Q15" i="1"/>
  <c r="P14" i="1"/>
  <c r="P15" i="1"/>
  <c r="O13" i="1"/>
  <c r="O14" i="1"/>
  <c r="O15" i="1"/>
  <c r="N13" i="1"/>
  <c r="N14" i="1"/>
  <c r="N15" i="1"/>
  <c r="O23" i="1"/>
  <c r="O22" i="1" s="1"/>
  <c r="N23" i="1"/>
  <c r="N22" i="1" s="1"/>
  <c r="Q24" i="1"/>
  <c r="Q13" i="1" s="1"/>
  <c r="R24" i="1"/>
  <c r="R23" i="1" s="1"/>
  <c r="P24" i="1"/>
  <c r="P13" i="1" s="1"/>
  <c r="P23" i="1"/>
  <c r="P22" i="1" s="1"/>
  <c r="R13" i="1"/>
  <c r="P12" i="1"/>
  <c r="I36" i="1"/>
  <c r="D38" i="1"/>
  <c r="N34" i="1"/>
  <c r="B11" i="1"/>
  <c r="N33" i="1"/>
  <c r="N37" i="1"/>
  <c r="N35" i="1"/>
  <c r="N36" i="1"/>
  <c r="I37" i="1" l="1"/>
  <c r="B14" i="1" s="1"/>
  <c r="B17" i="1" s="1"/>
  <c r="R22" i="1"/>
  <c r="R12" i="1"/>
  <c r="N21" i="1"/>
  <c r="N10" i="1" s="1"/>
  <c r="N11" i="1"/>
  <c r="O21" i="1"/>
  <c r="O10" i="1" s="1"/>
  <c r="O11" i="1"/>
  <c r="P21" i="1"/>
  <c r="P10" i="1" s="1"/>
  <c r="P11" i="1"/>
  <c r="I40" i="1"/>
  <c r="B15" i="1" s="1"/>
  <c r="N31" i="1"/>
  <c r="Q23" i="1"/>
  <c r="N12" i="1"/>
  <c r="O33" i="1"/>
  <c r="Q33" i="1" s="1"/>
  <c r="O12" i="1"/>
  <c r="Q22" i="1" l="1"/>
  <c r="Q12" i="1"/>
  <c r="P36" i="1"/>
  <c r="R36" i="1" s="1"/>
  <c r="P34" i="1"/>
  <c r="R34" i="1" s="1"/>
  <c r="P35" i="1"/>
  <c r="R35" i="1" s="1"/>
  <c r="P37" i="1"/>
  <c r="R37" i="1" s="1"/>
  <c r="P33" i="1"/>
  <c r="R33" i="1" s="1"/>
  <c r="R11" i="1"/>
  <c r="R21" i="1"/>
  <c r="R10" i="1" s="1"/>
  <c r="Q11" i="1" l="1"/>
  <c r="Q21" i="1"/>
  <c r="Q10" i="1" s="1"/>
</calcChain>
</file>

<file path=xl/sharedStrings.xml><?xml version="1.0" encoding="utf-8"?>
<sst xmlns="http://schemas.openxmlformats.org/spreadsheetml/2006/main" count="151" uniqueCount="96">
  <si>
    <t>Input Parameters</t>
  </si>
  <si>
    <t>H</t>
  </si>
  <si>
    <t>=</t>
  </si>
  <si>
    <t>:</t>
  </si>
  <si>
    <t>V</t>
  </si>
  <si>
    <t>k</t>
  </si>
  <si>
    <t>cm/sec</t>
  </si>
  <si>
    <t>Geomembrane</t>
  </si>
  <si>
    <t>Calculations</t>
  </si>
  <si>
    <t>Hydraulic Gradient, i</t>
  </si>
  <si>
    <t>Depth</t>
  </si>
  <si>
    <t>Material Properties</t>
  </si>
  <si>
    <t>ft.</t>
  </si>
  <si>
    <t>Hydraulic Conductivity (cm/sec)</t>
  </si>
  <si>
    <t>Pond Geometry</t>
  </si>
  <si>
    <t>Side Slope Geometry</t>
  </si>
  <si>
    <t>Pond Freeboard</t>
  </si>
  <si>
    <t>Area of Pond Bottom</t>
  </si>
  <si>
    <t>Area of Four Sideslopes</t>
  </si>
  <si>
    <t>Total Leakage Area</t>
  </si>
  <si>
    <t>Leakage Rate, q</t>
  </si>
  <si>
    <t>1 x 10-14 Geomembrane</t>
  </si>
  <si>
    <t>Leakage Rate Calculator from a Water Pond</t>
  </si>
  <si>
    <t>Water Below Pond Surface</t>
  </si>
  <si>
    <t>Thickness</t>
  </si>
  <si>
    <t>inches</t>
  </si>
  <si>
    <t>gallon</t>
  </si>
  <si>
    <t>Total Volume of Pond</t>
  </si>
  <si>
    <t>Input Parameters</t>
    <phoneticPr fontId="12" type="noConversion"/>
  </si>
  <si>
    <t xml:space="preserve">Typical Leakage Rates (gallons/day) For Slope 3H:1V </t>
  </si>
  <si>
    <r>
      <t>Typical Leakage Rates (cm</t>
    </r>
    <r>
      <rPr>
        <vertAlign val="superscript"/>
        <sz val="20"/>
        <color theme="1"/>
        <rFont val="Calibri"/>
        <family val="2"/>
        <scheme val="minor"/>
      </rPr>
      <t>3</t>
    </r>
    <r>
      <rPr>
        <sz val="20"/>
        <color theme="1"/>
        <rFont val="Calibri"/>
        <family val="2"/>
        <scheme val="minor"/>
      </rPr>
      <t xml:space="preserve">/sec) For Slope 3H:1V </t>
    </r>
  </si>
  <si>
    <t>Depth (ft.)</t>
  </si>
  <si>
    <t>Volume of Pond (Gallons)</t>
  </si>
  <si>
    <t>feet</t>
  </si>
  <si>
    <t>Calculated Results</t>
  </si>
  <si>
    <t>Compacted Soil Liner</t>
  </si>
  <si>
    <t>STEP FOUR (Plot and Comparison)</t>
  </si>
  <si>
    <t>STEP TWO (Detailed Information)</t>
  </si>
  <si>
    <t>Pond Depth,</t>
  </si>
  <si>
    <t>gallons/day</t>
  </si>
  <si>
    <t>gallons</t>
  </si>
  <si>
    <t>STEP THREE (Typical Leakage Rates)</t>
  </si>
  <si>
    <t>NOTES:</t>
  </si>
  <si>
    <t>STEP ONE (General Calculations &amp; Summary)</t>
  </si>
  <si>
    <t>5 ft depth</t>
  </si>
  <si>
    <t>10 ft depth</t>
  </si>
  <si>
    <t>15 ft depth</t>
  </si>
  <si>
    <t>20 ft depth</t>
  </si>
  <si>
    <t>25 ft depth</t>
  </si>
  <si>
    <t>Total/overall volume of the pond is:</t>
  </si>
  <si>
    <t>Leakage through the compacted soil liner is:</t>
  </si>
  <si>
    <t>with a compacted soil hydraulic conductivity of *</t>
    <phoneticPr fontId="12" type="noConversion"/>
  </si>
  <si>
    <t>and a geomembrane conductivity of **</t>
    <phoneticPr fontId="12" type="noConversion"/>
  </si>
  <si>
    <t>Leakage through a geomembrane is ONLY:</t>
    <phoneticPr fontId="12" type="noConversion"/>
  </si>
  <si>
    <t>*Compacted soil hydraulic conductivty is 1x10-7 cm/sec based on Subtitles D and C landfill requirements</t>
    <phoneticPr fontId="12" type="noConversion"/>
  </si>
  <si>
    <t>**Geomembrane hydraulic conductivty ranges from 1x10-10 to 1x10-14 cm/sec for typical products based on vapor transmission testing</t>
  </si>
  <si>
    <t>University of Illinios at Urbana-Champaign</t>
  </si>
  <si>
    <t>Explanation of Calculations</t>
  </si>
  <si>
    <t>By: Timothy D. Stark, Ph.D., P.E., D.GE, F.ASCE</t>
  </si>
  <si>
    <t>The shape of the water pond is a right frustum, which leads to the total volume calculation of:  Volume = Surface Area at Top+Surface Area at Bottom)/2*Height.</t>
  </si>
  <si>
    <t xml:space="preserve">The leakage rate (q) from the pond is calculated using Darcy's Law:  q=k*(h/L)*A.  A constant-head seepage condition is assumed, which means the pond level does not change during the length of ponding or seepage.  The pond level, or total head causing seepage (h), is the depth of pond minus the free board, i.e., (D-FB).  L is the thickness of the geomembrane or compacted soil liner and A is the contact area of seepage (A) is the five areas mentioned above, i.e., (Area of the pond base + Area of four sides).  k is the hydraulic conductivity of the geomembrane or compacted soil liner and q is the leakage rate as a function of time.   The leakage rate can be converted to leakge volume by multiplying q by a certain time period to estimate the leakage in gallons or cubic feet. </t>
  </si>
  <si>
    <t>acre-foot</t>
    <phoneticPr fontId="12" type="noConversion"/>
  </si>
  <si>
    <t>=</t>
    <phoneticPr fontId="12" type="noConversion"/>
  </si>
  <si>
    <t>gallon</t>
    <phoneticPr fontId="12" type="noConversion"/>
  </si>
  <si>
    <t>1 x 10-4-Compacted Soil</t>
  </si>
  <si>
    <t>1 x 10-5-Compacted Soil</t>
  </si>
  <si>
    <t>1 x 10-6-Compacted Soil</t>
  </si>
  <si>
    <t>1 x 10-7-Compacted Soil</t>
  </si>
  <si>
    <t>1 x 10-8-Compacted Soil</t>
  </si>
  <si>
    <t>Leakage for Geomembrane (Gallons/Day)</t>
  </si>
  <si>
    <t>Leakage for Soil Liner (Gallons/Day)</t>
  </si>
  <si>
    <t>Money Loss for Geomembrane (US Dollar/Day)</t>
  </si>
  <si>
    <t>Compacted Soil</t>
  </si>
  <si>
    <t>Water can leak through these five areas.</t>
  </si>
  <si>
    <t xml:space="preserve">The contact area between the water and the pond bottom, i.e., top of geomembrane or compacted soil liner/geomembrane, consists of the area at the base of the pond and on the four sides.  </t>
  </si>
  <si>
    <t>Pond Leakage Calculator - October, 2019</t>
  </si>
  <si>
    <t>Money Loss for Compacted Soil (US Dollar/Day)</t>
  </si>
  <si>
    <t xml:space="preserve">Cost of water is: </t>
  </si>
  <si>
    <t>Lost Money due to Compacted Soil Leakage:</t>
  </si>
  <si>
    <t>Lost Money due to Geomembrane Leakage:</t>
  </si>
  <si>
    <t>/acre-foot</t>
  </si>
  <si>
    <t>$/year</t>
  </si>
  <si>
    <t>$200 to $3.4M/acre-foot</t>
  </si>
  <si>
    <t>325.851 gallons/acre-foot</t>
  </si>
  <si>
    <t>For a pond with the following dimensions: Top Width</t>
  </si>
  <si>
    <t>Pond Top Length</t>
  </si>
  <si>
    <t>Pond Top Width</t>
  </si>
  <si>
    <r>
      <t>ft.</t>
    </r>
    <r>
      <rPr>
        <b/>
        <vertAlign val="superscript"/>
        <sz val="20"/>
        <color rgb="FFFA7D00"/>
        <rFont val="Calibri"/>
        <family val="2"/>
        <scheme val="minor"/>
      </rPr>
      <t>2</t>
    </r>
  </si>
  <si>
    <t>Compacted Soil Liner Hydraulic Conductivity</t>
  </si>
  <si>
    <t>Geomembrane Hydraulic Conductivity</t>
  </si>
  <si>
    <r>
      <t>ft</t>
    </r>
    <r>
      <rPr>
        <vertAlign val="superscript"/>
        <sz val="18"/>
        <color theme="1"/>
        <rFont val="Calibri"/>
        <family val="2"/>
        <scheme val="minor"/>
      </rPr>
      <t>2</t>
    </r>
  </si>
  <si>
    <r>
      <t>cm</t>
    </r>
    <r>
      <rPr>
        <vertAlign val="superscript"/>
        <sz val="18"/>
        <color theme="1"/>
        <rFont val="Calibri"/>
        <family val="2"/>
        <scheme val="minor"/>
      </rPr>
      <t>2</t>
    </r>
  </si>
  <si>
    <r>
      <t>ft</t>
    </r>
    <r>
      <rPr>
        <vertAlign val="superscript"/>
        <sz val="18"/>
        <color theme="1"/>
        <rFont val="Calibri"/>
        <family val="2"/>
        <scheme val="minor"/>
      </rPr>
      <t>3</t>
    </r>
  </si>
  <si>
    <r>
      <t>cm</t>
    </r>
    <r>
      <rPr>
        <vertAlign val="superscript"/>
        <sz val="18"/>
        <color theme="1"/>
        <rFont val="Calibri"/>
        <family val="2"/>
        <scheme val="minor"/>
      </rPr>
      <t>3</t>
    </r>
  </si>
  <si>
    <t>Notes</t>
  </si>
  <si>
    <t xml:space="preserve">Fabricated Geomembrane Institute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</si>
</sst>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00"/>
    <numFmt numFmtId="166" formatCode="0.000000"/>
    <numFmt numFmtId="167" formatCode="_(* #,##0.0_);_(* \(#,##0.0\);_(* &quot;-&quot;??_);_(@_)"/>
    <numFmt numFmtId="168" formatCode="#,##0.000000_);\(#,##0.000000\)"/>
    <numFmt numFmtId="169" formatCode="&quot;US$&quot;#,##0.00"/>
    <numFmt numFmtId="170" formatCode="#,##0.0"/>
  </numFmts>
  <fonts count="40"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14"/>
      <color theme="1"/>
      <name val="Calibri"/>
      <family val="2"/>
      <scheme val="minor"/>
    </font>
    <font>
      <sz val="20"/>
      <color theme="1"/>
      <name val="Calibri"/>
      <family val="2"/>
      <scheme val="minor"/>
    </font>
    <font>
      <vertAlign val="superscript"/>
      <sz val="20"/>
      <color theme="1"/>
      <name val="Calibri"/>
      <family val="2"/>
      <scheme val="minor"/>
    </font>
    <font>
      <b/>
      <sz val="14"/>
      <color rgb="FFFA7D00"/>
      <name val="Calibri"/>
      <family val="2"/>
      <scheme val="minor"/>
    </font>
    <font>
      <b/>
      <sz val="14"/>
      <color rgb="FF9C0006"/>
      <name val="Calibri"/>
      <family val="2"/>
      <scheme val="minor"/>
    </font>
    <font>
      <sz val="9"/>
      <name val="Calibri"/>
      <family val="2"/>
      <scheme val="minor"/>
    </font>
    <font>
      <b/>
      <sz val="11"/>
      <color rgb="FF3F3F3F"/>
      <name val="Calibri"/>
      <family val="2"/>
      <scheme val="minor"/>
    </font>
    <font>
      <b/>
      <sz val="12"/>
      <color rgb="FF3F3F3F"/>
      <name val="Calibri"/>
      <family val="2"/>
      <scheme val="minor"/>
    </font>
    <font>
      <b/>
      <i/>
      <u/>
      <sz val="16"/>
      <color rgb="FFFF0000"/>
      <name val="Calibri"/>
      <family val="2"/>
      <scheme val="minor"/>
    </font>
    <font>
      <b/>
      <sz val="12"/>
      <color theme="1"/>
      <name val="Calibri"/>
      <family val="2"/>
      <scheme val="minor"/>
    </font>
    <font>
      <b/>
      <sz val="11"/>
      <color theme="1"/>
      <name val="Calibri"/>
      <family val="2"/>
      <scheme val="minor"/>
    </font>
    <font>
      <b/>
      <sz val="14"/>
      <color rgb="FF3F3F3F"/>
      <name val="Calibri"/>
      <family val="2"/>
      <scheme val="minor"/>
    </font>
    <font>
      <b/>
      <sz val="14"/>
      <color theme="1"/>
      <name val="Calibri"/>
      <family val="2"/>
      <scheme val="minor"/>
    </font>
    <font>
      <sz val="16"/>
      <color theme="1"/>
      <name val="Times New Roman"/>
      <family val="1"/>
    </font>
    <font>
      <b/>
      <sz val="16"/>
      <color rgb="FF3F3F3F"/>
      <name val="Calibri"/>
      <family val="2"/>
      <scheme val="minor"/>
    </font>
    <font>
      <b/>
      <sz val="20"/>
      <color rgb="FF3F3F3F"/>
      <name val="Calibri"/>
      <family val="2"/>
      <scheme val="minor"/>
    </font>
    <font>
      <sz val="20"/>
      <color theme="0"/>
      <name val="Calibri"/>
      <family val="2"/>
      <scheme val="minor"/>
    </font>
    <font>
      <sz val="20"/>
      <color rgb="FF006100"/>
      <name val="Calibri"/>
      <family val="2"/>
      <scheme val="minor"/>
    </font>
    <font>
      <b/>
      <sz val="20"/>
      <color rgb="FF3F3F76"/>
      <name val="Calibri"/>
      <family val="2"/>
      <scheme val="minor"/>
    </font>
    <font>
      <b/>
      <sz val="20"/>
      <color rgb="FF9C0006"/>
      <name val="Calibri"/>
      <family val="2"/>
      <scheme val="minor"/>
    </font>
    <font>
      <b/>
      <i/>
      <u/>
      <sz val="20"/>
      <color rgb="FFFF0000"/>
      <name val="Calibri"/>
      <family val="2"/>
      <scheme val="minor"/>
    </font>
    <font>
      <sz val="20"/>
      <color rgb="FF3F3F76"/>
      <name val="Calibri"/>
      <family val="2"/>
      <scheme val="minor"/>
    </font>
    <font>
      <b/>
      <sz val="20"/>
      <color rgb="FFFA7D00"/>
      <name val="Calibri"/>
      <family val="2"/>
      <scheme val="minor"/>
    </font>
    <font>
      <b/>
      <vertAlign val="superscript"/>
      <sz val="20"/>
      <color rgb="FFFA7D00"/>
      <name val="Calibri"/>
      <family val="2"/>
      <scheme val="minor"/>
    </font>
    <font>
      <b/>
      <u/>
      <sz val="20"/>
      <color rgb="FFFA7D00"/>
      <name val="Calibri"/>
      <family val="2"/>
      <scheme val="minor"/>
    </font>
    <font>
      <sz val="16"/>
      <color theme="1"/>
      <name val="Calibri"/>
      <family val="2"/>
      <scheme val="minor"/>
    </font>
    <font>
      <sz val="14"/>
      <color theme="0"/>
      <name val="Calibri"/>
      <family val="2"/>
      <scheme val="minor"/>
    </font>
    <font>
      <u/>
      <sz val="16"/>
      <color theme="1"/>
      <name val="Calibri"/>
      <family val="2"/>
      <scheme val="minor"/>
    </font>
    <font>
      <b/>
      <u/>
      <sz val="16"/>
      <color theme="1"/>
      <name val="Calibri"/>
      <family val="2"/>
      <scheme val="minor"/>
    </font>
    <font>
      <sz val="18"/>
      <color theme="1"/>
      <name val="Calibri"/>
      <family val="2"/>
      <scheme val="minor"/>
    </font>
    <font>
      <b/>
      <u/>
      <sz val="20"/>
      <color theme="1"/>
      <name val="Calibri"/>
      <family val="2"/>
      <scheme val="minor"/>
    </font>
    <font>
      <vertAlign val="superscript"/>
      <sz val="18"/>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ck">
        <color auto="1"/>
      </left>
      <right style="thin">
        <color rgb="FF7F7F7F"/>
      </right>
      <top style="thin">
        <color rgb="FF7F7F7F"/>
      </top>
      <bottom style="thin">
        <color rgb="FF7F7F7F"/>
      </bottom>
      <diagonal/>
    </border>
    <border>
      <left style="thin">
        <color rgb="FF7F7F7F"/>
      </left>
      <right style="thick">
        <color auto="1"/>
      </right>
      <top style="thin">
        <color rgb="FF7F7F7F"/>
      </top>
      <bottom style="thin">
        <color rgb="FF7F7F7F"/>
      </bottom>
      <diagonal/>
    </border>
    <border>
      <left style="thick">
        <color auto="1"/>
      </left>
      <right style="thin">
        <color rgb="FF7F7F7F"/>
      </right>
      <top style="thin">
        <color rgb="FF7F7F7F"/>
      </top>
      <bottom style="thick">
        <color auto="1"/>
      </bottom>
      <diagonal/>
    </border>
    <border>
      <left style="thin">
        <color rgb="FF7F7F7F"/>
      </left>
      <right style="thin">
        <color rgb="FF7F7F7F"/>
      </right>
      <top style="thin">
        <color rgb="FF7F7F7F"/>
      </top>
      <bottom style="thick">
        <color auto="1"/>
      </bottom>
      <diagonal/>
    </border>
    <border>
      <left style="thin">
        <color rgb="FF7F7F7F"/>
      </left>
      <right style="thick">
        <color auto="1"/>
      </right>
      <top style="thin">
        <color rgb="FF7F7F7F"/>
      </top>
      <bottom style="thick">
        <color auto="1"/>
      </bottom>
      <diagonal/>
    </border>
    <border>
      <left style="thin">
        <color rgb="FF7F7F7F"/>
      </left>
      <right style="thin">
        <color rgb="FF7F7F7F"/>
      </right>
      <top/>
      <bottom style="thin">
        <color rgb="FF7F7F7F"/>
      </bottom>
      <diagonal/>
    </border>
    <border>
      <left style="thin">
        <color rgb="FF7F7F7F"/>
      </left>
      <right style="thick">
        <color auto="1"/>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7F7F7F"/>
      </right>
      <top/>
      <bottom style="thin">
        <color rgb="FF7F7F7F"/>
      </bottom>
      <diagonal/>
    </border>
    <border>
      <left style="thin">
        <color rgb="FF7F7F7F"/>
      </left>
      <right style="thin">
        <color rgb="FF7F7F7F"/>
      </right>
      <top style="thick">
        <color auto="1"/>
      </top>
      <bottom style="thin">
        <color rgb="FF7F7F7F"/>
      </bottom>
      <diagonal/>
    </border>
    <border>
      <left style="thin">
        <color rgb="FF7F7F7F"/>
      </left>
      <right style="thick">
        <color auto="1"/>
      </right>
      <top style="thick">
        <color auto="1"/>
      </top>
      <bottom style="thin">
        <color rgb="FF7F7F7F"/>
      </bottom>
      <diagonal/>
    </border>
    <border>
      <left/>
      <right style="thin">
        <color rgb="FF7F7F7F"/>
      </right>
      <top style="thin">
        <color rgb="FF7F7F7F"/>
      </top>
      <bottom style="thick">
        <color auto="1"/>
      </bottom>
      <diagonal/>
    </border>
    <border>
      <left/>
      <right style="thin">
        <color rgb="FF7F7F7F"/>
      </right>
      <top style="thick">
        <color auto="1"/>
      </top>
      <bottom style="thin">
        <color rgb="FF7F7F7F"/>
      </bottom>
      <diagonal/>
    </border>
    <border>
      <left style="thick">
        <color auto="1"/>
      </left>
      <right style="thick">
        <color auto="1"/>
      </right>
      <top style="thick">
        <color auto="1"/>
      </top>
      <bottom style="thin">
        <color rgb="FF7F7F7F"/>
      </bottom>
      <diagonal/>
    </border>
    <border>
      <left style="thick">
        <color auto="1"/>
      </left>
      <right style="thick">
        <color auto="1"/>
      </right>
      <top style="thin">
        <color rgb="FF7F7F7F"/>
      </top>
      <bottom style="thin">
        <color rgb="FF7F7F7F"/>
      </bottom>
      <diagonal/>
    </border>
    <border>
      <left style="thick">
        <color auto="1"/>
      </left>
      <right style="thick">
        <color auto="1"/>
      </right>
      <top style="thin">
        <color rgb="FF7F7F7F"/>
      </top>
      <bottom style="thick">
        <color auto="1"/>
      </bottom>
      <diagonal/>
    </border>
    <border>
      <left style="thin">
        <color rgb="FF7F7F7F"/>
      </left>
      <right style="thin">
        <color rgb="FF7F7F7F"/>
      </right>
      <top style="thin">
        <color rgb="FF7F7F7F"/>
      </top>
      <bottom/>
      <diagonal/>
    </border>
    <border>
      <left style="thin">
        <color rgb="FF7F7F7F"/>
      </left>
      <right style="thick">
        <color auto="1"/>
      </right>
      <top style="thin">
        <color rgb="FF7F7F7F"/>
      </top>
      <bottom/>
      <diagonal/>
    </border>
    <border>
      <left style="thick">
        <color auto="1"/>
      </left>
      <right/>
      <top style="thick">
        <color auto="1"/>
      </top>
      <bottom style="thin">
        <color rgb="FF7F7F7F"/>
      </bottom>
      <diagonal/>
    </border>
    <border>
      <left/>
      <right/>
      <top style="thick">
        <color auto="1"/>
      </top>
      <bottom style="thin">
        <color rgb="FF7F7F7F"/>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rgb="FF3F3F3F"/>
      </left>
      <right style="thin">
        <color rgb="FF3F3F3F"/>
      </right>
      <top style="thin">
        <color rgb="FF3F3F3F"/>
      </top>
      <bottom style="thin">
        <color rgb="FF3F3F3F"/>
      </bottom>
      <diagonal/>
    </border>
    <border>
      <left/>
      <right/>
      <top/>
      <bottom style="thick">
        <color rgb="FF3F3F3F"/>
      </bottom>
      <diagonal/>
    </border>
    <border>
      <left/>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bottom/>
      <diagonal/>
    </border>
    <border>
      <left/>
      <right style="thick">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5" borderId="1" applyNumberFormat="0" applyAlignment="0" applyProtection="0"/>
    <xf numFmtId="0" fontId="1" fillId="6" borderId="2" applyNumberFormat="0" applyFont="0" applyAlignment="0" applyProtection="0"/>
    <xf numFmtId="0" fontId="6" fillId="7" borderId="0" applyNumberFormat="0" applyBorder="0" applyAlignment="0" applyProtection="0"/>
    <xf numFmtId="0" fontId="13" fillId="5" borderId="36" applyNumberFormat="0" applyAlignment="0" applyProtection="0"/>
    <xf numFmtId="43" fontId="1" fillId="0" borderId="0" applyFont="0" applyFill="0" applyBorder="0" applyAlignment="0" applyProtection="0"/>
  </cellStyleXfs>
  <cellXfs count="155">
    <xf numFmtId="0" fontId="0" fillId="0" borderId="0" xfId="0"/>
    <xf numFmtId="0" fontId="0" fillId="0" borderId="0" xfId="0" applyAlignment="1"/>
    <xf numFmtId="0" fontId="0" fillId="0" borderId="0" xfId="0" applyAlignment="1">
      <alignment horizontal="center"/>
    </xf>
    <xf numFmtId="0" fontId="6" fillId="7" borderId="39" xfId="6" applyBorder="1" applyAlignment="1">
      <alignment horizontal="center" vertical="center"/>
    </xf>
    <xf numFmtId="11" fontId="2" fillId="2" borderId="42" xfId="1" applyNumberFormat="1" applyBorder="1"/>
    <xf numFmtId="0" fontId="17" fillId="0" borderId="0" xfId="0" applyFont="1"/>
    <xf numFmtId="0" fontId="18" fillId="8" borderId="45" xfId="7" applyFont="1" applyFill="1" applyBorder="1" applyAlignment="1">
      <alignment horizontal="left" vertical="center"/>
    </xf>
    <xf numFmtId="0" fontId="18" fillId="8" borderId="0" xfId="7" applyFont="1" applyFill="1" applyBorder="1" applyAlignment="1">
      <alignment horizontal="left" vertical="center"/>
    </xf>
    <xf numFmtId="0" fontId="11" fillId="3" borderId="13" xfId="2" applyFont="1" applyBorder="1" applyAlignment="1">
      <alignment horizontal="center"/>
    </xf>
    <xf numFmtId="0" fontId="11" fillId="3" borderId="14" xfId="2" applyFont="1" applyBorder="1" applyAlignment="1">
      <alignment horizontal="center"/>
    </xf>
    <xf numFmtId="0" fontId="19" fillId="0" borderId="0" xfId="0" applyFont="1"/>
    <xf numFmtId="0" fontId="21" fillId="8" borderId="45" xfId="7" applyFont="1" applyFill="1" applyBorder="1" applyAlignment="1">
      <alignment horizontal="left" vertical="center"/>
    </xf>
    <xf numFmtId="0" fontId="14" fillId="0" borderId="0" xfId="7" applyFont="1" applyFill="1" applyBorder="1" applyAlignment="1">
      <alignment horizontal="left" vertical="center"/>
    </xf>
    <xf numFmtId="0" fontId="22" fillId="5" borderId="39" xfId="7" applyFont="1" applyBorder="1" applyAlignment="1">
      <alignment horizontal="left" vertical="center"/>
    </xf>
    <xf numFmtId="0" fontId="22" fillId="5" borderId="45" xfId="7" applyFont="1" applyBorder="1" applyAlignment="1">
      <alignment horizontal="left" vertical="center"/>
    </xf>
    <xf numFmtId="0" fontId="22" fillId="5" borderId="42" xfId="7" applyFont="1" applyBorder="1" applyAlignment="1">
      <alignment horizontal="left" vertical="center"/>
    </xf>
    <xf numFmtId="0" fontId="22" fillId="5" borderId="38" xfId="7" applyFont="1" applyBorder="1" applyAlignment="1">
      <alignment horizontal="left" vertical="center"/>
    </xf>
    <xf numFmtId="0" fontId="22" fillId="5" borderId="43" xfId="7" applyFont="1" applyBorder="1" applyAlignment="1">
      <alignment horizontal="left" vertical="center"/>
    </xf>
    <xf numFmtId="0" fontId="23" fillId="7" borderId="44" xfId="6" applyFont="1" applyBorder="1" applyAlignment="1">
      <alignment horizontal="center" vertical="center"/>
    </xf>
    <xf numFmtId="0" fontId="23" fillId="7" borderId="0" xfId="6" applyFont="1" applyBorder="1" applyAlignment="1">
      <alignment horizontal="center" vertical="center"/>
    </xf>
    <xf numFmtId="167" fontId="24" fillId="2" borderId="0" xfId="8" applyNumberFormat="1" applyFont="1" applyFill="1" applyBorder="1" applyAlignment="1">
      <alignment vertical="center"/>
    </xf>
    <xf numFmtId="11" fontId="23" fillId="7" borderId="0" xfId="6" applyNumberFormat="1" applyFont="1" applyBorder="1" applyAlignment="1">
      <alignment horizontal="center" vertical="center"/>
    </xf>
    <xf numFmtId="170" fontId="24" fillId="2" borderId="0" xfId="1" applyNumberFormat="1" applyFont="1" applyBorder="1" applyAlignment="1">
      <alignment vertical="center"/>
    </xf>
    <xf numFmtId="43" fontId="24" fillId="2" borderId="0" xfId="8" applyNumberFormat="1" applyFont="1" applyFill="1" applyBorder="1" applyAlignment="1">
      <alignment vertical="center"/>
    </xf>
    <xf numFmtId="169" fontId="23" fillId="7" borderId="0" xfId="6" applyNumberFormat="1" applyFont="1" applyBorder="1" applyAlignment="1">
      <alignment horizontal="center" vertical="center"/>
    </xf>
    <xf numFmtId="170" fontId="24" fillId="2" borderId="47" xfId="1" applyNumberFormat="1" applyFont="1" applyBorder="1" applyAlignment="1">
      <alignment vertical="center"/>
    </xf>
    <xf numFmtId="0" fontId="26" fillId="3" borderId="12" xfId="2" applyFont="1" applyBorder="1" applyAlignment="1">
      <alignment horizontal="center"/>
    </xf>
    <xf numFmtId="0" fontId="28" fillId="4" borderId="15" xfId="3" applyFont="1" applyBorder="1" applyAlignment="1">
      <alignment horizontal="center" vertical="center"/>
    </xf>
    <xf numFmtId="0" fontId="28" fillId="4" borderId="10" xfId="3" applyFont="1" applyBorder="1"/>
    <xf numFmtId="0" fontId="23" fillId="7" borderId="10" xfId="6" applyFont="1" applyBorder="1" applyAlignment="1">
      <alignment horizontal="center" vertical="center"/>
    </xf>
    <xf numFmtId="0" fontId="28" fillId="4" borderId="11" xfId="3" applyFont="1" applyBorder="1"/>
    <xf numFmtId="0" fontId="28" fillId="4" borderId="3" xfId="3" applyFont="1" applyBorder="1" applyAlignment="1">
      <alignment horizontal="center" vertical="center"/>
    </xf>
    <xf numFmtId="0" fontId="28" fillId="4" borderId="1" xfId="3" applyFont="1" applyBorder="1"/>
    <xf numFmtId="0" fontId="23" fillId="7" borderId="1" xfId="6" applyFont="1" applyBorder="1" applyAlignment="1">
      <alignment horizontal="center" vertical="center"/>
    </xf>
    <xf numFmtId="0" fontId="28" fillId="4" borderId="6" xfId="3" applyFont="1" applyBorder="1" applyAlignment="1">
      <alignment horizontal="left" vertical="center"/>
    </xf>
    <xf numFmtId="0" fontId="28" fillId="4" borderId="6" xfId="3" applyFont="1" applyBorder="1"/>
    <xf numFmtId="0" fontId="28" fillId="4" borderId="4" xfId="3" applyFont="1" applyBorder="1" applyAlignment="1">
      <alignment horizontal="center" vertical="center"/>
    </xf>
    <xf numFmtId="0" fontId="28" fillId="4" borderId="23" xfId="3" applyFont="1" applyBorder="1"/>
    <xf numFmtId="0" fontId="23" fillId="7" borderId="23" xfId="6" applyFont="1" applyBorder="1" applyAlignment="1">
      <alignment horizontal="center" vertical="center"/>
    </xf>
    <xf numFmtId="0" fontId="28" fillId="4" borderId="24" xfId="3" applyFont="1" applyBorder="1"/>
    <xf numFmtId="0" fontId="28" fillId="4" borderId="16" xfId="3" applyFont="1" applyBorder="1"/>
    <xf numFmtId="0" fontId="28" fillId="4" borderId="17" xfId="3" applyFont="1" applyBorder="1"/>
    <xf numFmtId="0" fontId="28" fillId="4" borderId="5" xfId="3" applyFont="1" applyBorder="1" applyAlignment="1">
      <alignment horizontal="center" vertical="center"/>
    </xf>
    <xf numFmtId="0" fontId="28" fillId="4" borderId="1" xfId="3" applyFont="1" applyBorder="1" applyAlignment="1">
      <alignment horizontal="center" vertical="center"/>
    </xf>
    <xf numFmtId="0" fontId="23" fillId="7" borderId="7" xfId="6" applyFont="1" applyBorder="1" applyAlignment="1">
      <alignment horizontal="center" vertical="center"/>
    </xf>
    <xf numFmtId="0" fontId="28" fillId="4" borderId="8" xfId="3" applyFont="1" applyBorder="1"/>
    <xf numFmtId="0" fontId="23" fillId="7" borderId="8" xfId="6" applyFont="1" applyBorder="1" applyAlignment="1">
      <alignment horizontal="center" vertical="center"/>
    </xf>
    <xf numFmtId="0" fontId="28" fillId="4" borderId="9" xfId="3" applyFont="1" applyBorder="1"/>
    <xf numFmtId="0" fontId="28" fillId="4" borderId="19" xfId="3" applyFont="1" applyBorder="1" applyAlignment="1">
      <alignment horizontal="center" vertical="center"/>
    </xf>
    <xf numFmtId="0" fontId="23" fillId="7" borderId="16" xfId="6" applyFont="1" applyBorder="1" applyAlignment="1">
      <alignment horizontal="center" vertical="center"/>
    </xf>
    <xf numFmtId="11" fontId="23" fillId="7" borderId="1" xfId="6" applyNumberFormat="1" applyFont="1" applyBorder="1" applyAlignment="1">
      <alignment horizontal="center" vertical="center"/>
    </xf>
    <xf numFmtId="0" fontId="28" fillId="4" borderId="18" xfId="3" applyFont="1" applyBorder="1" applyAlignment="1">
      <alignment horizontal="center" vertical="center"/>
    </xf>
    <xf numFmtId="11" fontId="23" fillId="7" borderId="8" xfId="6" applyNumberFormat="1" applyFont="1" applyBorder="1" applyAlignment="1">
      <alignment horizontal="center" vertical="center"/>
    </xf>
    <xf numFmtId="0" fontId="29" fillId="5" borderId="15" xfId="4" applyFont="1" applyBorder="1"/>
    <xf numFmtId="0" fontId="29" fillId="5" borderId="10" xfId="4" applyFont="1" applyBorder="1"/>
    <xf numFmtId="0" fontId="29" fillId="5" borderId="11" xfId="4" applyFont="1" applyBorder="1"/>
    <xf numFmtId="0" fontId="29" fillId="5" borderId="3" xfId="4" applyFont="1" applyBorder="1"/>
    <xf numFmtId="0" fontId="29" fillId="5" borderId="1" xfId="4" applyFont="1" applyBorder="1"/>
    <xf numFmtId="164" fontId="29" fillId="5" borderId="1" xfId="4" applyNumberFormat="1" applyFont="1" applyBorder="1"/>
    <xf numFmtId="1" fontId="29" fillId="5" borderId="1" xfId="4" applyNumberFormat="1" applyFont="1" applyBorder="1"/>
    <xf numFmtId="0" fontId="31" fillId="5" borderId="3" xfId="4" applyFont="1" applyBorder="1"/>
    <xf numFmtId="0" fontId="29" fillId="5" borderId="6" xfId="4" applyFont="1" applyBorder="1"/>
    <xf numFmtId="164" fontId="24" fillId="2" borderId="1" xfId="1" applyNumberFormat="1" applyFont="1" applyBorder="1"/>
    <xf numFmtId="0" fontId="29" fillId="5" borderId="18" xfId="4" applyFont="1" applyBorder="1"/>
    <xf numFmtId="0" fontId="29" fillId="5" borderId="8" xfId="4" applyFont="1" applyBorder="1"/>
    <xf numFmtId="165" fontId="24" fillId="2" borderId="8" xfId="1" applyNumberFormat="1" applyFont="1" applyBorder="1"/>
    <xf numFmtId="0" fontId="29" fillId="5" borderId="9" xfId="4" applyFont="1" applyBorder="1"/>
    <xf numFmtId="0" fontId="32" fillId="0" borderId="0" xfId="0" applyFont="1"/>
    <xf numFmtId="0" fontId="32" fillId="0" borderId="39" xfId="0" applyFont="1" applyBorder="1" applyAlignment="1">
      <alignment horizontal="center"/>
    </xf>
    <xf numFmtId="0" fontId="32" fillId="0" borderId="42" xfId="0" applyFont="1" applyBorder="1" applyAlignment="1">
      <alignment horizontal="center"/>
    </xf>
    <xf numFmtId="11" fontId="33" fillId="7" borderId="44" xfId="6" applyNumberFormat="1" applyFont="1" applyBorder="1" applyAlignment="1">
      <alignment horizontal="center" vertical="center"/>
    </xf>
    <xf numFmtId="11" fontId="33" fillId="7" borderId="38" xfId="6" applyNumberFormat="1" applyFont="1" applyBorder="1" applyAlignment="1">
      <alignment horizontal="center" vertical="center"/>
    </xf>
    <xf numFmtId="0" fontId="34" fillId="0" borderId="33" xfId="0" applyFont="1" applyBorder="1" applyAlignment="1">
      <alignment horizontal="center" vertical="center"/>
    </xf>
    <xf numFmtId="0" fontId="32" fillId="0" borderId="12" xfId="0" applyFont="1" applyBorder="1" applyAlignment="1">
      <alignment horizontal="center" wrapText="1"/>
    </xf>
    <xf numFmtId="0" fontId="32" fillId="0" borderId="38" xfId="0" applyFont="1" applyBorder="1" applyAlignment="1">
      <alignment horizontal="center" wrapText="1"/>
    </xf>
    <xf numFmtId="0" fontId="32" fillId="0" borderId="13" xfId="0" applyFont="1" applyBorder="1" applyAlignment="1">
      <alignment horizontal="center" wrapText="1"/>
    </xf>
    <xf numFmtId="0" fontId="32" fillId="0" borderId="13" xfId="0" applyFont="1" applyFill="1" applyBorder="1" applyAlignment="1">
      <alignment horizontal="center" wrapText="1"/>
    </xf>
    <xf numFmtId="0" fontId="32" fillId="0" borderId="14" xfId="0" applyFont="1" applyFill="1" applyBorder="1" applyAlignment="1">
      <alignment horizontal="center" wrapText="1"/>
    </xf>
    <xf numFmtId="0" fontId="32" fillId="0" borderId="34" xfId="0" applyFont="1" applyBorder="1" applyAlignment="1">
      <alignment horizontal="center"/>
    </xf>
    <xf numFmtId="167" fontId="32" fillId="0" borderId="0" xfId="8" applyNumberFormat="1" applyFont="1" applyBorder="1" applyAlignment="1">
      <alignment horizontal="center"/>
    </xf>
    <xf numFmtId="164" fontId="32" fillId="0" borderId="0" xfId="0" applyNumberFormat="1" applyFont="1" applyBorder="1" applyAlignment="1">
      <alignment horizontal="center"/>
    </xf>
    <xf numFmtId="166" fontId="32" fillId="0" borderId="0" xfId="0" applyNumberFormat="1" applyFont="1" applyBorder="1" applyAlignment="1">
      <alignment horizontal="center"/>
    </xf>
    <xf numFmtId="169" fontId="32" fillId="0" borderId="44" xfId="0" applyNumberFormat="1" applyFont="1" applyBorder="1"/>
    <xf numFmtId="169" fontId="32" fillId="0" borderId="40" xfId="0" applyNumberFormat="1" applyFont="1" applyBorder="1"/>
    <xf numFmtId="169" fontId="32" fillId="0" borderId="0" xfId="0" applyNumberFormat="1" applyFont="1" applyBorder="1"/>
    <xf numFmtId="169" fontId="32" fillId="0" borderId="41" xfId="0" applyNumberFormat="1" applyFont="1" applyBorder="1"/>
    <xf numFmtId="0" fontId="32" fillId="0" borderId="35" xfId="0" applyFont="1" applyBorder="1" applyAlignment="1">
      <alignment horizontal="center"/>
    </xf>
    <xf numFmtId="167" fontId="32" fillId="0" borderId="38" xfId="8" applyNumberFormat="1" applyFont="1" applyBorder="1" applyAlignment="1">
      <alignment horizontal="center"/>
    </xf>
    <xf numFmtId="164" fontId="32" fillId="0" borderId="38" xfId="0" applyNumberFormat="1" applyFont="1" applyBorder="1" applyAlignment="1">
      <alignment horizontal="center"/>
    </xf>
    <xf numFmtId="166" fontId="32" fillId="0" borderId="38" xfId="0" applyNumberFormat="1" applyFont="1" applyBorder="1" applyAlignment="1">
      <alignment horizontal="center"/>
    </xf>
    <xf numFmtId="169" fontId="32" fillId="0" borderId="38" xfId="0" applyNumberFormat="1" applyFont="1" applyBorder="1"/>
    <xf numFmtId="169" fontId="32" fillId="0" borderId="43" xfId="0" applyNumberFormat="1" applyFont="1" applyBorder="1"/>
    <xf numFmtId="0" fontId="35" fillId="0" borderId="33" xfId="0" applyFont="1" applyBorder="1" applyAlignment="1">
      <alignment horizont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39" fontId="32" fillId="0" borderId="0" xfId="8" applyNumberFormat="1" applyFont="1" applyBorder="1" applyAlignment="1">
      <alignment horizontal="center"/>
    </xf>
    <xf numFmtId="39" fontId="32" fillId="0" borderId="41" xfId="8" applyNumberFormat="1" applyFont="1" applyBorder="1" applyAlignment="1">
      <alignment horizontal="center"/>
    </xf>
    <xf numFmtId="168" fontId="32" fillId="0" borderId="38" xfId="8" applyNumberFormat="1" applyFont="1" applyBorder="1" applyAlignment="1">
      <alignment horizontal="center"/>
    </xf>
    <xf numFmtId="168" fontId="32" fillId="0" borderId="43" xfId="8" applyNumberFormat="1" applyFont="1" applyBorder="1" applyAlignment="1">
      <alignment horizontal="center"/>
    </xf>
    <xf numFmtId="0" fontId="37" fillId="0" borderId="33" xfId="0" applyFont="1" applyBorder="1" applyAlignment="1">
      <alignment horizont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34" xfId="0" applyFont="1" applyBorder="1" applyAlignment="1">
      <alignment horizontal="center"/>
    </xf>
    <xf numFmtId="4" fontId="8" fillId="0" borderId="31" xfId="8" applyNumberFormat="1" applyFont="1" applyBorder="1" applyAlignment="1">
      <alignment horizontal="center"/>
    </xf>
    <xf numFmtId="4" fontId="8" fillId="0" borderId="46" xfId="8" applyNumberFormat="1" applyFont="1" applyBorder="1" applyAlignment="1">
      <alignment horizontal="center"/>
    </xf>
    <xf numFmtId="4" fontId="8" fillId="0" borderId="27" xfId="8" applyNumberFormat="1" applyFont="1" applyBorder="1" applyAlignment="1">
      <alignment horizontal="center"/>
    </xf>
    <xf numFmtId="4" fontId="8" fillId="0" borderId="28" xfId="8" applyNumberFormat="1" applyFont="1" applyBorder="1" applyAlignment="1">
      <alignment horizontal="center"/>
    </xf>
    <xf numFmtId="0" fontId="8" fillId="0" borderId="35" xfId="0" applyFont="1" applyBorder="1" applyAlignment="1">
      <alignment horizontal="center"/>
    </xf>
    <xf numFmtId="165" fontId="8" fillId="0" borderId="32" xfId="0" applyNumberFormat="1" applyFont="1" applyBorder="1" applyAlignment="1">
      <alignment horizontal="center"/>
    </xf>
    <xf numFmtId="165" fontId="8" fillId="0" borderId="29" xfId="0" applyNumberFormat="1" applyFont="1" applyBorder="1" applyAlignment="1">
      <alignment horizontal="center"/>
    </xf>
    <xf numFmtId="165" fontId="8" fillId="0" borderId="30" xfId="0" applyNumberFormat="1" applyFont="1" applyBorder="1" applyAlignment="1">
      <alignment horizontal="center"/>
    </xf>
    <xf numFmtId="0" fontId="36" fillId="6" borderId="2" xfId="5" applyFont="1"/>
    <xf numFmtId="0" fontId="39" fillId="0" borderId="0" xfId="0" applyFont="1"/>
    <xf numFmtId="0" fontId="20" fillId="0" borderId="0" xfId="0" applyFont="1" applyAlignment="1">
      <alignment horizontal="left" vertical="center"/>
    </xf>
    <xf numFmtId="0" fontId="20" fillId="0" borderId="0" xfId="0" applyFont="1" applyAlignment="1">
      <alignment horizontal="left" vertical="center" wrapText="1"/>
    </xf>
    <xf numFmtId="0" fontId="25" fillId="4" borderId="20" xfId="3" applyFont="1" applyBorder="1" applyAlignment="1">
      <alignment horizontal="center" vertical="center" wrapText="1"/>
    </xf>
    <xf numFmtId="0" fontId="25" fillId="4" borderId="21" xfId="3" applyFont="1" applyBorder="1" applyAlignment="1">
      <alignment horizontal="center" vertical="center" wrapText="1"/>
    </xf>
    <xf numFmtId="0" fontId="25" fillId="4" borderId="22" xfId="3" applyFont="1" applyBorder="1" applyAlignment="1">
      <alignment horizontal="center" vertical="center" wrapText="1"/>
    </xf>
    <xf numFmtId="0" fontId="25" fillId="4" borderId="12" xfId="3" applyFont="1" applyBorder="1" applyAlignment="1">
      <alignment horizontal="center"/>
    </xf>
    <xf numFmtId="0" fontId="25" fillId="4" borderId="13" xfId="3" applyFont="1" applyBorder="1" applyAlignment="1">
      <alignment horizontal="center"/>
    </xf>
    <xf numFmtId="0" fontId="25" fillId="4" borderId="14" xfId="3" applyFont="1" applyBorder="1" applyAlignment="1">
      <alignment horizontal="center"/>
    </xf>
    <xf numFmtId="0" fontId="27" fillId="0" borderId="0" xfId="0" applyFont="1" applyBorder="1" applyAlignment="1">
      <alignment horizontal="center"/>
    </xf>
    <xf numFmtId="0" fontId="36" fillId="6" borderId="2" xfId="5" applyFont="1" applyAlignment="1">
      <alignment horizontal="center"/>
    </xf>
    <xf numFmtId="0" fontId="10" fillId="5" borderId="12" xfId="4" applyFont="1" applyBorder="1" applyAlignment="1">
      <alignment horizontal="center"/>
    </xf>
    <xf numFmtId="0" fontId="10" fillId="5" borderId="13" xfId="4" applyFont="1" applyBorder="1" applyAlignment="1">
      <alignment horizontal="center"/>
    </xf>
    <xf numFmtId="0" fontId="10" fillId="5" borderId="14" xfId="4" applyFont="1" applyBorder="1" applyAlignment="1">
      <alignment horizontal="center"/>
    </xf>
    <xf numFmtId="0" fontId="25" fillId="4" borderId="20" xfId="3" applyFont="1" applyBorder="1" applyAlignment="1">
      <alignment horizontal="center" vertical="center"/>
    </xf>
    <xf numFmtId="0" fontId="25" fillId="4" borderId="21" xfId="3" applyFont="1" applyBorder="1" applyAlignment="1">
      <alignment horizontal="center" vertical="center"/>
    </xf>
    <xf numFmtId="0" fontId="25" fillId="4" borderId="22" xfId="3" applyFont="1" applyBorder="1" applyAlignment="1">
      <alignment horizontal="center" vertical="center"/>
    </xf>
    <xf numFmtId="0" fontId="22" fillId="5" borderId="0" xfId="7" applyFont="1" applyBorder="1" applyAlignment="1">
      <alignment horizontal="left" vertical="center"/>
    </xf>
    <xf numFmtId="0" fontId="22" fillId="5" borderId="41" xfId="7" applyFont="1" applyBorder="1" applyAlignment="1">
      <alignment horizontal="left" vertical="center"/>
    </xf>
    <xf numFmtId="0" fontId="27" fillId="0" borderId="38" xfId="0" applyFont="1" applyBorder="1" applyAlignment="1">
      <alignment horizontal="center"/>
    </xf>
    <xf numFmtId="0" fontId="7" fillId="0" borderId="38" xfId="0" applyFont="1" applyBorder="1" applyAlignment="1">
      <alignment horizontal="left"/>
    </xf>
    <xf numFmtId="0" fontId="7" fillId="0" borderId="43" xfId="0" applyFont="1" applyBorder="1" applyAlignment="1">
      <alignment horizontal="left"/>
    </xf>
    <xf numFmtId="0" fontId="15" fillId="0" borderId="37" xfId="0" applyFont="1" applyBorder="1" applyAlignment="1">
      <alignment horizontal="center"/>
    </xf>
    <xf numFmtId="0" fontId="15" fillId="0" borderId="0" xfId="0" applyFont="1" applyBorder="1" applyAlignment="1">
      <alignment horizontal="center"/>
    </xf>
    <xf numFmtId="0" fontId="22" fillId="5" borderId="12" xfId="7" applyFont="1" applyBorder="1" applyAlignment="1">
      <alignment horizontal="left" vertical="center"/>
    </xf>
    <xf numFmtId="0" fontId="22" fillId="5" borderId="14" xfId="7" applyFont="1" applyBorder="1" applyAlignment="1">
      <alignment horizontal="left" vertical="center"/>
    </xf>
    <xf numFmtId="0" fontId="15" fillId="0" borderId="38"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16" fillId="0" borderId="38" xfId="0" applyFont="1" applyBorder="1" applyAlignment="1">
      <alignment horizontal="center"/>
    </xf>
    <xf numFmtId="0" fontId="16" fillId="0" borderId="43" xfId="0" applyFont="1" applyBorder="1" applyAlignment="1">
      <alignment horizontal="center"/>
    </xf>
    <xf numFmtId="0" fontId="22" fillId="5" borderId="44" xfId="7" applyFont="1" applyBorder="1" applyAlignment="1">
      <alignment horizontal="left" vertical="center"/>
    </xf>
    <xf numFmtId="0" fontId="22" fillId="5" borderId="40" xfId="7" applyFont="1" applyBorder="1" applyAlignment="1">
      <alignment horizontal="left" vertical="center"/>
    </xf>
    <xf numFmtId="0" fontId="25" fillId="4" borderId="25" xfId="3" applyFont="1" applyBorder="1" applyAlignment="1">
      <alignment horizontal="center" vertical="center"/>
    </xf>
    <xf numFmtId="0" fontId="25" fillId="4" borderId="26" xfId="3" applyFont="1" applyBorder="1" applyAlignment="1">
      <alignment horizontal="center" vertical="center"/>
    </xf>
    <xf numFmtId="0" fontId="25" fillId="4" borderId="19" xfId="3" applyFont="1" applyBorder="1" applyAlignment="1">
      <alignment horizontal="center" vertical="center"/>
    </xf>
    <xf numFmtId="0" fontId="16" fillId="0" borderId="44" xfId="0" applyFont="1" applyBorder="1" applyAlignment="1">
      <alignment horizontal="center" vertical="center"/>
    </xf>
    <xf numFmtId="0" fontId="16" fillId="0" borderId="40" xfId="0" applyFont="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cellXfs>
  <cellStyles count="9">
    <cellStyle name="Accent1" xfId="6" builtinId="29"/>
    <cellStyle name="Bad" xfId="2" builtinId="27"/>
    <cellStyle name="Calculation" xfId="4" builtinId="22"/>
    <cellStyle name="Comma" xfId="8" builtinId="3"/>
    <cellStyle name="Good" xfId="1" builtinId="26"/>
    <cellStyle name="Input" xfId="3" builtinId="20"/>
    <cellStyle name="Normal" xfId="0" builtinId="0"/>
    <cellStyle name="Note" xfId="5" builtinId="10"/>
    <cellStyle name="Output" xfId="7"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2000" b="1">
                <a:solidFill>
                  <a:sysClr val="windowText" lastClr="000000"/>
                </a:solidFill>
              </a:rPr>
              <a:t>Leakage - Pond</a:t>
            </a:r>
            <a:r>
              <a:rPr lang="en-US" sz="2000" b="1" baseline="0">
                <a:solidFill>
                  <a:sysClr val="windowText" lastClr="000000"/>
                </a:solidFill>
              </a:rPr>
              <a:t> Volume</a:t>
            </a:r>
            <a:endParaRPr lang="en-US" sz="20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49439315042999E-2"/>
          <c:y val="0.116067437527665"/>
          <c:w val="0.86023526937918604"/>
          <c:h val="0.67769650935264303"/>
        </c:manualLayout>
      </c:layout>
      <c:scatterChart>
        <c:scatterStyle val="smoothMarker"/>
        <c:varyColors val="0"/>
        <c:ser>
          <c:idx val="0"/>
          <c:order val="0"/>
          <c:tx>
            <c:v>Clay Liner</c:v>
          </c:tx>
          <c:spPr>
            <a:ln w="25400" cap="rnd">
              <a:solidFill>
                <a:schemeClr val="accent1"/>
              </a:solidFill>
              <a:round/>
            </a:ln>
            <a:effectLst/>
          </c:spPr>
          <c:marker>
            <c:symbol val="circle"/>
            <c:size val="5"/>
            <c:spPr>
              <a:solidFill>
                <a:schemeClr val="accent1"/>
              </a:solidFill>
              <a:ln w="9525">
                <a:solidFill>
                  <a:schemeClr val="accent1"/>
                </a:solidFill>
              </a:ln>
              <a:effectLst/>
            </c:spPr>
          </c:marker>
          <c:xVal>
            <c:numRef>
              <c:f>Sheet1!$N$33:$N$37</c:f>
              <c:numCache>
                <c:formatCode>_(* #,##0.0_);_(* \(#,##0.0\);_(* "-"??_);_(@_)</c:formatCode>
                <c:ptCount val="5"/>
                <c:pt idx="0">
                  <c:v>5001550.4772000005</c:v>
                </c:pt>
                <c:pt idx="1">
                  <c:v>9206425.5744000003</c:v>
                </c:pt>
                <c:pt idx="2">
                  <c:v>12715612.3116</c:v>
                </c:pt>
                <c:pt idx="3">
                  <c:v>15630097.708800001</c:v>
                </c:pt>
                <c:pt idx="4">
                  <c:v>18050868.786000002</c:v>
                </c:pt>
              </c:numCache>
            </c:numRef>
          </c:xVal>
          <c:yVal>
            <c:numRef>
              <c:f>Sheet1!$O$33:$O$37</c:f>
              <c:numCache>
                <c:formatCode>0.0</c:formatCode>
                <c:ptCount val="5"/>
                <c:pt idx="0">
                  <c:v>449.37455483889755</c:v>
                </c:pt>
                <c:pt idx="1">
                  <c:v>1208.1046836593196</c:v>
                </c:pt>
                <c:pt idx="2">
                  <c:v>1977.7084808791565</c:v>
                </c:pt>
                <c:pt idx="3">
                  <c:v>2756.6374810617835</c:v>
                </c:pt>
                <c:pt idx="4">
                  <c:v>3543.3432187705762</c:v>
                </c:pt>
              </c:numCache>
            </c:numRef>
          </c:yVal>
          <c:smooth val="1"/>
          <c:extLst>
            <c:ext xmlns:c16="http://schemas.microsoft.com/office/drawing/2014/chart" uri="{C3380CC4-5D6E-409C-BE32-E72D297353CC}">
              <c16:uniqueId val="{00000002-9694-4947-B8EC-767D78E24DB3}"/>
            </c:ext>
          </c:extLst>
        </c:ser>
        <c:ser>
          <c:idx val="1"/>
          <c:order val="1"/>
          <c:tx>
            <c:v>Geomembrane</c:v>
          </c:tx>
          <c:spPr>
            <a:ln w="25400" cap="rnd">
              <a:solidFill>
                <a:schemeClr val="accent2"/>
              </a:solidFill>
              <a:round/>
            </a:ln>
            <a:effectLst/>
          </c:spPr>
          <c:marker>
            <c:symbol val="circle"/>
            <c:size val="5"/>
            <c:spPr>
              <a:solidFill>
                <a:schemeClr val="accent2"/>
              </a:solidFill>
              <a:ln w="9525">
                <a:solidFill>
                  <a:schemeClr val="accent2"/>
                </a:solidFill>
              </a:ln>
              <a:effectLst/>
            </c:spPr>
          </c:marker>
          <c:xVal>
            <c:numRef>
              <c:f>Sheet1!$N$33:$N$37</c:f>
              <c:numCache>
                <c:formatCode>_(* #,##0.0_);_(* \(#,##0.0\);_(* "-"??_);_(@_)</c:formatCode>
                <c:ptCount val="5"/>
                <c:pt idx="0">
                  <c:v>5001550.4772000005</c:v>
                </c:pt>
                <c:pt idx="1">
                  <c:v>9206425.5744000003</c:v>
                </c:pt>
                <c:pt idx="2">
                  <c:v>12715612.3116</c:v>
                </c:pt>
                <c:pt idx="3">
                  <c:v>15630097.708800001</c:v>
                </c:pt>
                <c:pt idx="4">
                  <c:v>18050868.786000002</c:v>
                </c:pt>
              </c:numCache>
            </c:numRef>
          </c:xVal>
          <c:yVal>
            <c:numRef>
              <c:f>Sheet1!$P$33:$P$37</c:f>
              <c:numCache>
                <c:formatCode>0.000000</c:formatCode>
                <c:ptCount val="5"/>
                <c:pt idx="0">
                  <c:v>0.10784989316133541</c:v>
                </c:pt>
                <c:pt idx="1">
                  <c:v>0.28994512407823669</c:v>
                </c:pt>
                <c:pt idx="2">
                  <c:v>0.47465003541099765</c:v>
                </c:pt>
                <c:pt idx="3">
                  <c:v>0.66159299545482808</c:v>
                </c:pt>
                <c:pt idx="4">
                  <c:v>0.85040237250493811</c:v>
                </c:pt>
              </c:numCache>
            </c:numRef>
          </c:yVal>
          <c:smooth val="1"/>
          <c:extLst>
            <c:ext xmlns:c16="http://schemas.microsoft.com/office/drawing/2014/chart" uri="{C3380CC4-5D6E-409C-BE32-E72D297353CC}">
              <c16:uniqueId val="{00000004-9694-4947-B8EC-767D78E24DB3}"/>
            </c:ext>
          </c:extLst>
        </c:ser>
        <c:dLbls>
          <c:showLegendKey val="0"/>
          <c:showVal val="0"/>
          <c:showCatName val="0"/>
          <c:showSerName val="0"/>
          <c:showPercent val="0"/>
          <c:showBubbleSize val="0"/>
        </c:dLbls>
        <c:axId val="491492432"/>
        <c:axId val="493638384"/>
      </c:scatterChart>
      <c:valAx>
        <c:axId val="491492432"/>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sz="2000">
                    <a:solidFill>
                      <a:sysClr val="windowText" lastClr="000000"/>
                    </a:solidFill>
                  </a:rPr>
                  <a:t>Total</a:t>
                </a:r>
                <a:r>
                  <a:rPr lang="en-US" sz="2000" baseline="0">
                    <a:solidFill>
                      <a:sysClr val="windowText" lastClr="000000"/>
                    </a:solidFill>
                  </a:rPr>
                  <a:t> Volume of Pond (Gallons)</a:t>
                </a:r>
                <a:endParaRPr lang="en-US" sz="2000">
                  <a:solidFill>
                    <a:sysClr val="windowText" lastClr="000000"/>
                  </a:solidFill>
                </a:endParaRPr>
              </a:p>
            </c:rich>
          </c:tx>
          <c:layout>
            <c:manualLayout>
              <c:xMode val="edge"/>
              <c:yMode val="edge"/>
              <c:x val="0.43631662430563001"/>
              <c:y val="0.84578888180736145"/>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_(* #,##0.0_);_(* \(#,##0.0\);_(* &quot;-&quot;??_);_(@_)"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3638384"/>
        <c:crosses val="autoZero"/>
        <c:crossBetween val="midCat"/>
      </c:valAx>
      <c:valAx>
        <c:axId val="493638384"/>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en-US" sz="1800">
                    <a:solidFill>
                      <a:sysClr val="windowText" lastClr="000000"/>
                    </a:solidFill>
                  </a:rPr>
                  <a:t>Total</a:t>
                </a:r>
                <a:r>
                  <a:rPr lang="en-US" sz="1800" baseline="0">
                    <a:solidFill>
                      <a:sysClr val="windowText" lastClr="000000"/>
                    </a:solidFill>
                  </a:rPr>
                  <a:t> Leakage (Gallons/Day)</a:t>
                </a:r>
              </a:p>
            </c:rich>
          </c:tx>
          <c:layout>
            <c:manualLayout>
              <c:xMode val="edge"/>
              <c:yMode val="edge"/>
              <c:x val="4.2534657242461242E-2"/>
              <c:y val="0.20284609644873561"/>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title>
        <c:numFmt formatCode="0.0"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1492432"/>
        <c:crosses val="autoZero"/>
        <c:crossBetween val="midCat"/>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2000" b="1">
                <a:solidFill>
                  <a:sysClr val="windowText" lastClr="000000"/>
                </a:solidFill>
              </a:rPr>
              <a:t>Money Lost Per Day - Based on  Pond</a:t>
            </a:r>
            <a:r>
              <a:rPr lang="en-US" sz="2000" b="1" baseline="0">
                <a:solidFill>
                  <a:sysClr val="windowText" lastClr="000000"/>
                </a:solidFill>
              </a:rPr>
              <a:t> Volume</a:t>
            </a:r>
            <a:endParaRPr lang="en-US" sz="2000" b="1">
              <a:solidFill>
                <a:sysClr val="windowText" lastClr="000000"/>
              </a:solidFill>
            </a:endParaRP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49439315042999E-2"/>
          <c:y val="0.116067437527665"/>
          <c:w val="0.86023526937918604"/>
          <c:h val="0.67769650935264303"/>
        </c:manualLayout>
      </c:layout>
      <c:scatterChart>
        <c:scatterStyle val="smoothMarker"/>
        <c:varyColors val="0"/>
        <c:ser>
          <c:idx val="0"/>
          <c:order val="0"/>
          <c:tx>
            <c:v>Compacted Soil Liner</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Sheet1!$N$33:$N$37</c:f>
              <c:numCache>
                <c:formatCode>_(* #,##0.0_);_(* \(#,##0.0\);_(* "-"??_);_(@_)</c:formatCode>
                <c:ptCount val="5"/>
                <c:pt idx="0">
                  <c:v>5001550.4772000005</c:v>
                </c:pt>
                <c:pt idx="1">
                  <c:v>9206425.5744000003</c:v>
                </c:pt>
                <c:pt idx="2">
                  <c:v>12715612.3116</c:v>
                </c:pt>
                <c:pt idx="3">
                  <c:v>15630097.708800001</c:v>
                </c:pt>
                <c:pt idx="4">
                  <c:v>18050868.786000002</c:v>
                </c:pt>
              </c:numCache>
            </c:numRef>
          </c:xVal>
          <c:yVal>
            <c:numRef>
              <c:f>Sheet1!$Q$33:$Q$37</c:f>
              <c:numCache>
                <c:formatCode>"US$"#,##0.00</c:formatCode>
                <c:ptCount val="5"/>
                <c:pt idx="0">
                  <c:v>34.476996759170419</c:v>
                </c:pt>
                <c:pt idx="1">
                  <c:v>92.688428427357877</c:v>
                </c:pt>
                <c:pt idx="2">
                  <c:v>151.73411167060684</c:v>
                </c:pt>
                <c:pt idx="3">
                  <c:v>211.49524484057005</c:v>
                </c:pt>
                <c:pt idx="4">
                  <c:v>271.85302628890014</c:v>
                </c:pt>
              </c:numCache>
            </c:numRef>
          </c:yVal>
          <c:smooth val="1"/>
          <c:extLst>
            <c:ext xmlns:c16="http://schemas.microsoft.com/office/drawing/2014/chart" uri="{C3380CC4-5D6E-409C-BE32-E72D297353CC}">
              <c16:uniqueId val="{00000002-9694-4947-B8EC-767D78E24DB3}"/>
            </c:ext>
          </c:extLst>
        </c:ser>
        <c:ser>
          <c:idx val="1"/>
          <c:order val="1"/>
          <c:tx>
            <c:v>Geomembrane</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Sheet1!$N$33:$N$37</c:f>
              <c:numCache>
                <c:formatCode>_(* #,##0.0_);_(* \(#,##0.0\);_(* "-"??_);_(@_)</c:formatCode>
                <c:ptCount val="5"/>
                <c:pt idx="0">
                  <c:v>5001550.4772000005</c:v>
                </c:pt>
                <c:pt idx="1">
                  <c:v>9206425.5744000003</c:v>
                </c:pt>
                <c:pt idx="2">
                  <c:v>12715612.3116</c:v>
                </c:pt>
                <c:pt idx="3">
                  <c:v>15630097.708800001</c:v>
                </c:pt>
                <c:pt idx="4">
                  <c:v>18050868.786000002</c:v>
                </c:pt>
              </c:numCache>
            </c:numRef>
          </c:xVal>
          <c:yVal>
            <c:numRef>
              <c:f>Sheet1!$R$33:$R$37</c:f>
              <c:numCache>
                <c:formatCode>"US$"#,##0.00</c:formatCode>
                <c:ptCount val="5"/>
                <c:pt idx="0">
                  <c:v>8.2744792222008996E-3</c:v>
                </c:pt>
                <c:pt idx="1">
                  <c:v>2.2245222822565889E-2</c:v>
                </c:pt>
                <c:pt idx="2">
                  <c:v>3.6416186800945646E-2</c:v>
                </c:pt>
                <c:pt idx="3">
                  <c:v>5.0758858761736816E-2</c:v>
                </c:pt>
                <c:pt idx="4">
                  <c:v>6.5244726309336018E-2</c:v>
                </c:pt>
              </c:numCache>
            </c:numRef>
          </c:yVal>
          <c:smooth val="1"/>
          <c:extLst>
            <c:ext xmlns:c16="http://schemas.microsoft.com/office/drawing/2014/chart" uri="{C3380CC4-5D6E-409C-BE32-E72D297353CC}">
              <c16:uniqueId val="{00000004-9694-4947-B8EC-767D78E24DB3}"/>
            </c:ext>
          </c:extLst>
        </c:ser>
        <c:dLbls>
          <c:showLegendKey val="0"/>
          <c:showVal val="0"/>
          <c:showCatName val="0"/>
          <c:showSerName val="0"/>
          <c:showPercent val="0"/>
          <c:showBubbleSize val="0"/>
        </c:dLbls>
        <c:axId val="633433680"/>
        <c:axId val="633436800"/>
      </c:scatterChart>
      <c:valAx>
        <c:axId val="633433680"/>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r>
                  <a:rPr lang="en-US" sz="2400">
                    <a:solidFill>
                      <a:sysClr val="windowText" lastClr="000000"/>
                    </a:solidFill>
                  </a:rPr>
                  <a:t>Total</a:t>
                </a:r>
                <a:r>
                  <a:rPr lang="en-US" sz="2400" baseline="0">
                    <a:solidFill>
                      <a:sysClr val="windowText" lastClr="000000"/>
                    </a:solidFill>
                  </a:rPr>
                  <a:t> Volume of Pond (Gallons)</a:t>
                </a:r>
                <a:endParaRPr lang="en-US" sz="2400">
                  <a:solidFill>
                    <a:sysClr val="windowText" lastClr="000000"/>
                  </a:solidFill>
                </a:endParaRPr>
              </a:p>
            </c:rich>
          </c:tx>
          <c:layout>
            <c:manualLayout>
              <c:xMode val="edge"/>
              <c:yMode val="edge"/>
              <c:x val="0.46450230164076856"/>
              <c:y val="0.86948539950968584"/>
            </c:manualLayout>
          </c:layout>
          <c:overlay val="0"/>
          <c:spPr>
            <a:noFill/>
            <a:ln>
              <a:noFill/>
            </a:ln>
            <a:effectLst/>
          </c:spPr>
          <c:txPr>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title>
        <c:numFmt formatCode="_(* #,##0.0_);_(* \(#,##0.0\);_(* &quot;-&quot;??_);_(@_)"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33436800"/>
        <c:crosses val="autoZero"/>
        <c:crossBetween val="midCat"/>
      </c:valAx>
      <c:valAx>
        <c:axId val="633436800"/>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r>
                  <a:rPr lang="en-US" sz="2000" baseline="0">
                    <a:solidFill>
                      <a:sysClr val="windowText" lastClr="000000"/>
                    </a:solidFill>
                  </a:rPr>
                  <a:t>Money Loss (US Dollar/Day)</a:t>
                </a:r>
              </a:p>
            </c:rich>
          </c:tx>
          <c:layout>
            <c:manualLayout>
              <c:xMode val="edge"/>
              <c:yMode val="edge"/>
              <c:x val="3.5506391921392974E-2"/>
              <c:y val="0.17310404612346833"/>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en-US"/>
            </a:p>
          </c:txPr>
        </c:title>
        <c:numFmt formatCode="&quot;US$&quot;#,##0.00"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33433680"/>
        <c:crosses val="autoZero"/>
        <c:crossBetween val="midCat"/>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10</xdr:col>
      <xdr:colOff>346365</xdr:colOff>
      <xdr:row>39</xdr:row>
      <xdr:rowOff>0</xdr:rowOff>
    </xdr:from>
    <xdr:to>
      <xdr:col>25</xdr:col>
      <xdr:colOff>316840</xdr:colOff>
      <xdr:row>65</xdr:row>
      <xdr:rowOff>178129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188028</xdr:colOff>
      <xdr:row>64</xdr:row>
      <xdr:rowOff>79169</xdr:rowOff>
    </xdr:from>
    <xdr:to>
      <xdr:col>25</xdr:col>
      <xdr:colOff>563584</xdr:colOff>
      <xdr:row>91</xdr:row>
      <xdr:rowOff>168233</xdr:rowOff>
    </xdr:to>
    <xdr:graphicFrame macro="">
      <xdr:nvGraphicFramePr>
        <xdr:cNvPr id="6" name="Chart 1">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500742</xdr:colOff>
      <xdr:row>0</xdr:row>
      <xdr:rowOff>76200</xdr:rowOff>
    </xdr:from>
    <xdr:to>
      <xdr:col>4</xdr:col>
      <xdr:colOff>32678</xdr:colOff>
      <xdr:row>3</xdr:row>
      <xdr:rowOff>24926</xdr:rowOff>
    </xdr:to>
    <xdr:pic>
      <xdr:nvPicPr>
        <xdr:cNvPr id="7" name="Picture 6">
          <a:extLst>
            <a:ext uri="{FF2B5EF4-FFF2-40B4-BE49-F238E27FC236}">
              <a16:creationId xmlns:a16="http://schemas.microsoft.com/office/drawing/2014/main" id="{B137A8FA-13F5-4490-A636-5DD04782F96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85313" y="76200"/>
          <a:ext cx="718479" cy="1042740"/>
        </a:xfrm>
        <a:prstGeom prst="rect">
          <a:avLst/>
        </a:prstGeom>
      </xdr:spPr>
    </xdr:pic>
    <xdr:clientData/>
  </xdr:twoCellAnchor>
  <xdr:twoCellAnchor editAs="oneCell">
    <xdr:from>
      <xdr:col>1</xdr:col>
      <xdr:colOff>952499</xdr:colOff>
      <xdr:row>0</xdr:row>
      <xdr:rowOff>54428</xdr:rowOff>
    </xdr:from>
    <xdr:to>
      <xdr:col>2</xdr:col>
      <xdr:colOff>13607</xdr:colOff>
      <xdr:row>3</xdr:row>
      <xdr:rowOff>27214</xdr:rowOff>
    </xdr:to>
    <xdr:pic>
      <xdr:nvPicPr>
        <xdr:cNvPr id="8" name="Picture 7">
          <a:extLst>
            <a:ext uri="{FF2B5EF4-FFF2-40B4-BE49-F238E27FC236}">
              <a16:creationId xmlns:a16="http://schemas.microsoft.com/office/drawing/2014/main" id="{02A3AAC9-9CC8-447D-B859-B8FE71B7CE1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12428" y="54428"/>
          <a:ext cx="1074965" cy="10749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8"/>
  <sheetViews>
    <sheetView tabSelected="1" zoomScale="70" zoomScaleNormal="70" workbookViewId="0">
      <selection activeCell="I10" sqref="I10"/>
    </sheetView>
  </sheetViews>
  <sheetFormatPr defaultColWidth="8.85546875" defaultRowHeight="15" x14ac:dyDescent="0.25"/>
  <cols>
    <col min="1" max="1" width="89.28515625" customWidth="1"/>
    <col min="2" max="2" width="30.28515625" customWidth="1"/>
    <col min="3" max="3" width="1.7109375" customWidth="1"/>
    <col min="4" max="4" width="17.85546875" customWidth="1"/>
    <col min="5" max="5" width="6.85546875" customWidth="1"/>
    <col min="6" max="6" width="29.42578125" customWidth="1"/>
    <col min="7" max="7" width="33.140625" customWidth="1"/>
    <col min="8" max="8" width="1.7109375" bestFit="1" customWidth="1"/>
    <col min="9" max="9" width="22.140625" customWidth="1"/>
    <col min="10" max="10" width="24.28515625" customWidth="1"/>
    <col min="11" max="11" width="5" bestFit="1" customWidth="1"/>
    <col min="12" max="12" width="3.28515625" customWidth="1"/>
    <col min="13" max="13" width="63.28515625" customWidth="1"/>
    <col min="14" max="14" width="26.85546875" customWidth="1"/>
    <col min="15" max="15" width="23.5703125" customWidth="1"/>
    <col min="16" max="17" width="19.85546875" bestFit="1" customWidth="1"/>
    <col min="18" max="18" width="28.28515625" customWidth="1"/>
    <col min="20" max="20" width="9" customWidth="1"/>
    <col min="21" max="21" width="18.5703125" customWidth="1"/>
    <col min="22" max="22" width="1.7109375" bestFit="1" customWidth="1"/>
    <col min="23" max="23" width="20" customWidth="1"/>
    <col min="24" max="24" width="15.85546875" customWidth="1"/>
  </cols>
  <sheetData>
    <row r="1" spans="1:24" ht="28.5" x14ac:dyDescent="0.45">
      <c r="A1" s="114" t="s">
        <v>75</v>
      </c>
    </row>
    <row r="2" spans="1:24" ht="28.5" x14ac:dyDescent="0.45">
      <c r="A2" s="114" t="s">
        <v>58</v>
      </c>
    </row>
    <row r="3" spans="1:24" ht="28.5" x14ac:dyDescent="0.45">
      <c r="A3" s="114" t="s">
        <v>95</v>
      </c>
    </row>
    <row r="4" spans="1:24" ht="28.5" x14ac:dyDescent="0.45">
      <c r="A4" s="114" t="s">
        <v>56</v>
      </c>
    </row>
    <row r="5" spans="1:24" ht="18.75" x14ac:dyDescent="0.3">
      <c r="A5" s="10"/>
    </row>
    <row r="7" spans="1:24" ht="21.75" thickBot="1" x14ac:dyDescent="0.4">
      <c r="A7" s="137" t="s">
        <v>43</v>
      </c>
      <c r="B7" s="137"/>
      <c r="C7" s="137"/>
      <c r="D7" s="137"/>
      <c r="M7" s="140" t="s">
        <v>41</v>
      </c>
      <c r="N7" s="140"/>
      <c r="O7" s="140"/>
      <c r="P7" s="140"/>
      <c r="Q7" s="140"/>
      <c r="R7" s="140"/>
    </row>
    <row r="8" spans="1:24" ht="30.75" thickTop="1" thickBot="1" x14ac:dyDescent="0.45">
      <c r="A8" s="13" t="s">
        <v>84</v>
      </c>
      <c r="B8" s="18">
        <v>300</v>
      </c>
      <c r="C8" s="146" t="s">
        <v>33</v>
      </c>
      <c r="D8" s="147"/>
      <c r="M8" s="141" t="s">
        <v>30</v>
      </c>
      <c r="N8" s="142"/>
      <c r="O8" s="142"/>
      <c r="P8" s="142"/>
      <c r="Q8" s="142"/>
      <c r="R8" s="143"/>
      <c r="T8" s="124" t="s">
        <v>94</v>
      </c>
      <c r="U8" s="124"/>
      <c r="V8" s="124"/>
      <c r="W8" s="124"/>
      <c r="X8" s="124"/>
    </row>
    <row r="9" spans="1:24" ht="27.75" thickTop="1" thickBot="1" x14ac:dyDescent="0.4">
      <c r="A9" s="14" t="s">
        <v>85</v>
      </c>
      <c r="B9" s="19">
        <v>500</v>
      </c>
      <c r="C9" s="131" t="s">
        <v>33</v>
      </c>
      <c r="D9" s="132"/>
      <c r="M9" s="92" t="s">
        <v>13</v>
      </c>
      <c r="N9" s="93" t="s">
        <v>44</v>
      </c>
      <c r="O9" s="94" t="s">
        <v>45</v>
      </c>
      <c r="P9" s="94" t="s">
        <v>46</v>
      </c>
      <c r="Q9" s="94" t="s">
        <v>47</v>
      </c>
      <c r="R9" s="95" t="s">
        <v>48</v>
      </c>
      <c r="T9" s="113">
        <v>1</v>
      </c>
      <c r="U9" s="113" t="s">
        <v>90</v>
      </c>
      <c r="V9" s="113" t="s">
        <v>2</v>
      </c>
      <c r="W9" s="113">
        <v>929.03</v>
      </c>
      <c r="X9" s="113" t="s">
        <v>91</v>
      </c>
    </row>
    <row r="10" spans="1:24" ht="27" thickTop="1" x14ac:dyDescent="0.35">
      <c r="A10" s="14" t="s">
        <v>38</v>
      </c>
      <c r="B10" s="19">
        <v>25</v>
      </c>
      <c r="C10" s="131" t="s">
        <v>33</v>
      </c>
      <c r="D10" s="132"/>
      <c r="M10" s="78" t="s">
        <v>64</v>
      </c>
      <c r="N10" s="96">
        <f>N21/3600/24/$W$11</f>
        <v>3920.5473531460261</v>
      </c>
      <c r="O10" s="96">
        <f t="shared" ref="O10:R10" si="0">O21/3600/24/$W$11</f>
        <v>10617.614621519064</v>
      </c>
      <c r="P10" s="96">
        <f t="shared" si="0"/>
        <v>17459.412271933281</v>
      </c>
      <c r="Q10" s="96">
        <f t="shared" si="0"/>
        <v>24378.097937806877</v>
      </c>
      <c r="R10" s="97">
        <f t="shared" si="0"/>
        <v>31305.829252558055</v>
      </c>
      <c r="T10" s="113">
        <v>1</v>
      </c>
      <c r="U10" s="113" t="s">
        <v>92</v>
      </c>
      <c r="V10" s="113" t="s">
        <v>2</v>
      </c>
      <c r="W10" s="113">
        <v>7.4805200000000003</v>
      </c>
      <c r="X10" s="113" t="s">
        <v>26</v>
      </c>
    </row>
    <row r="11" spans="1:24" ht="26.25" x14ac:dyDescent="0.35">
      <c r="A11" s="14" t="s">
        <v>49</v>
      </c>
      <c r="B11" s="20">
        <f>((D32-2*B10*(B36/D36))*(D33-2*B10*(B36/D36))+(D32-D31*B36/D36*2)*(D33-D31*B36/D36*2))*B10/2*W10</f>
        <v>18050868.786000002</v>
      </c>
      <c r="C11" s="131" t="s">
        <v>40</v>
      </c>
      <c r="D11" s="132"/>
      <c r="M11" s="78" t="s">
        <v>65</v>
      </c>
      <c r="N11" s="96">
        <f t="shared" ref="N11:R15" si="1">N22/3600/24/$W$11</f>
        <v>392.05473531460262</v>
      </c>
      <c r="O11" s="96">
        <f t="shared" si="1"/>
        <v>1061.7614621519067</v>
      </c>
      <c r="P11" s="96">
        <f t="shared" si="1"/>
        <v>1745.9412271933286</v>
      </c>
      <c r="Q11" s="96">
        <f t="shared" si="1"/>
        <v>2437.8097937806883</v>
      </c>
      <c r="R11" s="97">
        <f t="shared" si="1"/>
        <v>3130.5829252558046</v>
      </c>
      <c r="T11" s="113">
        <v>1</v>
      </c>
      <c r="U11" s="113" t="s">
        <v>93</v>
      </c>
      <c r="V11" s="113" t="s">
        <v>2</v>
      </c>
      <c r="W11" s="113">
        <v>2.6417200000000002E-4</v>
      </c>
      <c r="X11" s="113" t="s">
        <v>26</v>
      </c>
    </row>
    <row r="12" spans="1:24" ht="26.25" x14ac:dyDescent="0.35">
      <c r="A12" s="14" t="s">
        <v>51</v>
      </c>
      <c r="B12" s="21">
        <v>9.9999999999999995E-8</v>
      </c>
      <c r="C12" s="131" t="s">
        <v>6</v>
      </c>
      <c r="D12" s="132"/>
      <c r="M12" s="78" t="s">
        <v>66</v>
      </c>
      <c r="N12" s="96">
        <f t="shared" si="1"/>
        <v>39.205473531460264</v>
      </c>
      <c r="O12" s="96">
        <f t="shared" si="1"/>
        <v>106.17614621519066</v>
      </c>
      <c r="P12" s="96">
        <f t="shared" si="1"/>
        <v>174.5941227193328</v>
      </c>
      <c r="Q12" s="96">
        <f t="shared" si="1"/>
        <v>243.78097937806882</v>
      </c>
      <c r="R12" s="97">
        <f t="shared" si="1"/>
        <v>313.0582925255805</v>
      </c>
      <c r="T12" s="113">
        <v>1</v>
      </c>
      <c r="U12" s="113" t="s">
        <v>61</v>
      </c>
      <c r="V12" s="113" t="s">
        <v>62</v>
      </c>
      <c r="W12" s="113">
        <v>325851</v>
      </c>
      <c r="X12" s="113" t="s">
        <v>63</v>
      </c>
    </row>
    <row r="13" spans="1:24" ht="26.25" x14ac:dyDescent="0.35">
      <c r="A13" s="14" t="s">
        <v>52</v>
      </c>
      <c r="B13" s="21">
        <v>9.9999999999999998E-13</v>
      </c>
      <c r="C13" s="131" t="s">
        <v>6</v>
      </c>
      <c r="D13" s="132"/>
      <c r="M13" s="78" t="s">
        <v>67</v>
      </c>
      <c r="N13" s="96">
        <f t="shared" si="1"/>
        <v>3.9205473531460266</v>
      </c>
      <c r="O13" s="96">
        <f t="shared" si="1"/>
        <v>10.617614621519063</v>
      </c>
      <c r="P13" s="96">
        <f t="shared" si="1"/>
        <v>17.459412271933282</v>
      </c>
      <c r="Q13" s="96">
        <f t="shared" si="1"/>
        <v>24.378097937806885</v>
      </c>
      <c r="R13" s="97">
        <f t="shared" si="1"/>
        <v>31.305829252558052</v>
      </c>
    </row>
    <row r="14" spans="1:24" ht="26.25" x14ac:dyDescent="0.35">
      <c r="A14" s="14" t="s">
        <v>50</v>
      </c>
      <c r="B14" s="22">
        <f>I37</f>
        <v>3543.3432187705762</v>
      </c>
      <c r="C14" s="131" t="s">
        <v>39</v>
      </c>
      <c r="D14" s="132"/>
      <c r="M14" s="78" t="s">
        <v>68</v>
      </c>
      <c r="N14" s="96">
        <f t="shared" si="1"/>
        <v>0.39205473531460278</v>
      </c>
      <c r="O14" s="96">
        <f t="shared" si="1"/>
        <v>1.0617614621519065</v>
      </c>
      <c r="P14" s="96">
        <f t="shared" si="1"/>
        <v>1.7459412271933286</v>
      </c>
      <c r="Q14" s="96">
        <f t="shared" si="1"/>
        <v>2.437809793780688</v>
      </c>
      <c r="R14" s="97">
        <f t="shared" si="1"/>
        <v>3.1305829252558053</v>
      </c>
    </row>
    <row r="15" spans="1:24" ht="27" thickBot="1" x14ac:dyDescent="0.4">
      <c r="A15" s="14" t="s">
        <v>53</v>
      </c>
      <c r="B15" s="23">
        <f>I40</f>
        <v>0.85040237250493811</v>
      </c>
      <c r="C15" s="131" t="s">
        <v>39</v>
      </c>
      <c r="D15" s="132"/>
      <c r="M15" s="86" t="s">
        <v>21</v>
      </c>
      <c r="N15" s="98">
        <f t="shared" si="1"/>
        <v>9.4093136475504629E-6</v>
      </c>
      <c r="O15" s="98">
        <f t="shared" si="1"/>
        <v>2.5482275091645753E-5</v>
      </c>
      <c r="P15" s="98">
        <f t="shared" si="1"/>
        <v>4.1902589452639883E-5</v>
      </c>
      <c r="Q15" s="98">
        <f t="shared" si="1"/>
        <v>5.8507435050736519E-5</v>
      </c>
      <c r="R15" s="99">
        <f t="shared" si="1"/>
        <v>7.5133990206139334E-5</v>
      </c>
    </row>
    <row r="16" spans="1:24" ht="27.75" thickTop="1" thickBot="1" x14ac:dyDescent="0.4">
      <c r="A16" s="15" t="s">
        <v>77</v>
      </c>
      <c r="B16" s="24">
        <v>25000</v>
      </c>
      <c r="C16" s="16" t="s">
        <v>80</v>
      </c>
      <c r="D16" s="17"/>
      <c r="F16" t="s">
        <v>82</v>
      </c>
      <c r="G16" t="s">
        <v>83</v>
      </c>
      <c r="M16" s="67"/>
      <c r="N16" s="67"/>
      <c r="O16" s="67"/>
      <c r="P16" s="67"/>
      <c r="Q16" s="67"/>
      <c r="R16" s="67"/>
    </row>
    <row r="17" spans="1:18" ht="27.75" thickTop="1" thickBot="1" x14ac:dyDescent="0.4">
      <c r="A17" s="15" t="s">
        <v>78</v>
      </c>
      <c r="B17" s="25">
        <f>B14*B16*0.0000031*365</f>
        <v>100232.32130097266</v>
      </c>
      <c r="C17" s="138" t="s">
        <v>81</v>
      </c>
      <c r="D17" s="139"/>
      <c r="M17" s="67"/>
      <c r="N17" s="67"/>
      <c r="O17" s="67"/>
      <c r="P17" s="67"/>
      <c r="Q17" s="67"/>
      <c r="R17" s="67"/>
    </row>
    <row r="18" spans="1:18" ht="27.75" thickTop="1" thickBot="1" x14ac:dyDescent="0.4">
      <c r="A18" s="15" t="s">
        <v>79</v>
      </c>
      <c r="B18" s="25">
        <f>I41</f>
        <v>0</v>
      </c>
      <c r="C18" s="138" t="s">
        <v>81</v>
      </c>
      <c r="D18" s="139"/>
      <c r="E18" s="12"/>
      <c r="M18" s="67"/>
      <c r="N18" s="67"/>
      <c r="O18" s="67"/>
      <c r="P18" s="67"/>
      <c r="Q18" s="67"/>
      <c r="R18" s="67"/>
    </row>
    <row r="19" spans="1:18" ht="27.75" thickTop="1" thickBot="1" x14ac:dyDescent="0.45">
      <c r="A19" s="5" t="s">
        <v>42</v>
      </c>
      <c r="B19" s="5"/>
      <c r="C19" s="5"/>
      <c r="D19" s="5"/>
      <c r="M19" s="141" t="s">
        <v>29</v>
      </c>
      <c r="N19" s="142"/>
      <c r="O19" s="142"/>
      <c r="P19" s="142"/>
      <c r="Q19" s="142"/>
      <c r="R19" s="143"/>
    </row>
    <row r="20" spans="1:18" ht="27.75" thickTop="1" thickBot="1" x14ac:dyDescent="0.45">
      <c r="A20" s="11" t="s">
        <v>54</v>
      </c>
      <c r="M20" s="100" t="s">
        <v>13</v>
      </c>
      <c r="N20" s="101" t="s">
        <v>44</v>
      </c>
      <c r="O20" s="102" t="s">
        <v>45</v>
      </c>
      <c r="P20" s="102" t="s">
        <v>46</v>
      </c>
      <c r="Q20" s="102" t="s">
        <v>47</v>
      </c>
      <c r="R20" s="103" t="s">
        <v>48</v>
      </c>
    </row>
    <row r="21" spans="1:18" ht="27" thickTop="1" x14ac:dyDescent="0.4">
      <c r="A21" s="11" t="s">
        <v>55</v>
      </c>
      <c r="B21" s="6"/>
      <c r="C21" s="6"/>
      <c r="D21" s="6"/>
      <c r="M21" s="104" t="s">
        <v>64</v>
      </c>
      <c r="N21" s="105">
        <f>N22*10</f>
        <v>89484.379376425233</v>
      </c>
      <c r="O21" s="105">
        <f t="shared" ref="O21:R23" si="2">O22*10</f>
        <v>242341.32871836875</v>
      </c>
      <c r="P21" s="105">
        <f t="shared" si="2"/>
        <v>398501.67099178018</v>
      </c>
      <c r="Q21" s="105">
        <f t="shared" si="2"/>
        <v>556416.94076003402</v>
      </c>
      <c r="R21" s="106">
        <f t="shared" si="2"/>
        <v>714538.6725865046</v>
      </c>
    </row>
    <row r="22" spans="1:18" ht="26.25" x14ac:dyDescent="0.4">
      <c r="B22" s="7"/>
      <c r="C22" s="7"/>
      <c r="D22" s="7"/>
      <c r="M22" s="104" t="s">
        <v>65</v>
      </c>
      <c r="N22" s="105">
        <f>N23*10</f>
        <v>8948.437937642524</v>
      </c>
      <c r="O22" s="105">
        <f t="shared" si="2"/>
        <v>24234.132871836875</v>
      </c>
      <c r="P22" s="105">
        <f t="shared" si="2"/>
        <v>39850.167099178019</v>
      </c>
      <c r="Q22" s="105">
        <f t="shared" si="2"/>
        <v>55641.694076003405</v>
      </c>
      <c r="R22" s="106">
        <f t="shared" si="2"/>
        <v>71453.867258650454</v>
      </c>
    </row>
    <row r="23" spans="1:18" ht="26.25" x14ac:dyDescent="0.4">
      <c r="A23" s="6"/>
      <c r="B23" s="7"/>
      <c r="C23" s="7"/>
      <c r="D23" s="7"/>
      <c r="M23" s="104" t="s">
        <v>66</v>
      </c>
      <c r="N23" s="105">
        <f>N24*10</f>
        <v>894.8437937642525</v>
      </c>
      <c r="O23" s="105">
        <f t="shared" si="2"/>
        <v>2423.4132871836873</v>
      </c>
      <c r="P23" s="105">
        <f t="shared" si="2"/>
        <v>3985.016709917802</v>
      </c>
      <c r="Q23" s="105">
        <f t="shared" si="2"/>
        <v>5564.1694076003405</v>
      </c>
      <c r="R23" s="106">
        <f t="shared" si="2"/>
        <v>7145.3867258650462</v>
      </c>
    </row>
    <row r="24" spans="1:18" ht="26.25" x14ac:dyDescent="0.4">
      <c r="M24" s="104" t="s">
        <v>67</v>
      </c>
      <c r="N24" s="105">
        <v>89.484379376425252</v>
      </c>
      <c r="O24" s="107">
        <v>242.34132871836874</v>
      </c>
      <c r="P24" s="107">
        <f>P25*10</f>
        <v>398.5016709917802</v>
      </c>
      <c r="Q24" s="107">
        <f t="shared" ref="Q24:R24" si="3">Q25*10</f>
        <v>556.41694076003409</v>
      </c>
      <c r="R24" s="108">
        <f t="shared" si="3"/>
        <v>714.53867258650462</v>
      </c>
    </row>
    <row r="25" spans="1:18" ht="26.25" x14ac:dyDescent="0.4">
      <c r="M25" s="104" t="s">
        <v>68</v>
      </c>
      <c r="N25" s="105">
        <v>8.9484379376425274</v>
      </c>
      <c r="O25" s="107">
        <v>24.234132871836877</v>
      </c>
      <c r="P25" s="107">
        <v>39.850167099178023</v>
      </c>
      <c r="Q25" s="107">
        <v>55.641694076003404</v>
      </c>
      <c r="R25" s="108">
        <v>71.453867258650462</v>
      </c>
    </row>
    <row r="26" spans="1:18" ht="27" thickBot="1" x14ac:dyDescent="0.45">
      <c r="M26" s="109" t="s">
        <v>21</v>
      </c>
      <c r="N26" s="110">
        <v>2.1476251050342056E-4</v>
      </c>
      <c r="O26" s="111">
        <v>5.8161918892408494E-4</v>
      </c>
      <c r="P26" s="111">
        <v>9.5640401038027249E-4</v>
      </c>
      <c r="Q26" s="111">
        <v>1.3354006578240817E-3</v>
      </c>
      <c r="R26" s="112">
        <v>1.7148928142076113E-3</v>
      </c>
    </row>
    <row r="27" spans="1:18" ht="27.75" thickTop="1" thickBot="1" x14ac:dyDescent="0.45">
      <c r="A27" s="133" t="s">
        <v>37</v>
      </c>
      <c r="B27" s="133"/>
      <c r="C27" s="133"/>
      <c r="D27" s="133"/>
      <c r="E27" s="133"/>
      <c r="F27" s="133"/>
      <c r="G27" s="133"/>
      <c r="H27" s="133"/>
      <c r="I27" s="133"/>
      <c r="J27" s="133"/>
    </row>
    <row r="28" spans="1:18" ht="27.75" thickTop="1" thickBot="1" x14ac:dyDescent="0.45">
      <c r="A28" s="26" t="s">
        <v>22</v>
      </c>
      <c r="B28" s="8"/>
      <c r="C28" s="8"/>
      <c r="D28" s="8"/>
      <c r="E28" s="8"/>
      <c r="F28" s="8"/>
      <c r="G28" s="8"/>
      <c r="H28" s="8"/>
      <c r="I28" s="8"/>
      <c r="J28" s="9"/>
    </row>
    <row r="29" spans="1:18" ht="27.75" thickTop="1" thickBot="1" x14ac:dyDescent="0.45">
      <c r="A29" s="120" t="s">
        <v>0</v>
      </c>
      <c r="B29" s="121"/>
      <c r="C29" s="121"/>
      <c r="D29" s="121"/>
      <c r="E29" s="121"/>
      <c r="F29" s="122"/>
      <c r="G29" s="125" t="s">
        <v>8</v>
      </c>
      <c r="H29" s="126"/>
      <c r="I29" s="126"/>
      <c r="J29" s="127"/>
      <c r="M29" s="136" t="s">
        <v>36</v>
      </c>
      <c r="N29" s="136"/>
      <c r="O29" s="137"/>
      <c r="P29" s="137"/>
    </row>
    <row r="30" spans="1:18" ht="30" thickTop="1" x14ac:dyDescent="0.4">
      <c r="A30" s="128" t="s">
        <v>14</v>
      </c>
      <c r="B30" s="27" t="s">
        <v>10</v>
      </c>
      <c r="C30" s="28" t="s">
        <v>2</v>
      </c>
      <c r="D30" s="29">
        <f>B10</f>
        <v>25</v>
      </c>
      <c r="E30" s="28" t="s">
        <v>12</v>
      </c>
      <c r="F30" s="30"/>
      <c r="G30" s="53" t="s">
        <v>17</v>
      </c>
      <c r="H30" s="54" t="s">
        <v>2</v>
      </c>
      <c r="I30" s="54">
        <f>(D32-2*D30*(B36/D36))*(D33-2*D30*(B36/D36))</f>
        <v>52500</v>
      </c>
      <c r="J30" s="55" t="s">
        <v>87</v>
      </c>
      <c r="M30" s="68" t="s">
        <v>88</v>
      </c>
      <c r="N30" s="70">
        <f>B12</f>
        <v>9.9999999999999995E-8</v>
      </c>
      <c r="O30" s="153" t="s">
        <v>6</v>
      </c>
      <c r="P30" s="153"/>
      <c r="Q30" s="153"/>
      <c r="R30" s="154"/>
    </row>
    <row r="31" spans="1:18" ht="30" thickBot="1" x14ac:dyDescent="0.45">
      <c r="A31" s="129"/>
      <c r="B31" s="31" t="s">
        <v>16</v>
      </c>
      <c r="C31" s="32" t="s">
        <v>2</v>
      </c>
      <c r="D31" s="33">
        <v>2</v>
      </c>
      <c r="E31" s="32" t="s">
        <v>12</v>
      </c>
      <c r="F31" s="34" t="s">
        <v>23</v>
      </c>
      <c r="G31" s="56" t="s">
        <v>18</v>
      </c>
      <c r="H31" s="57" t="s">
        <v>2</v>
      </c>
      <c r="I31" s="58">
        <f>((D33-2*D30*(B36/D36))+(D33-D31*B36/D36*2))* ( (SQRT(B36^2+D36^2)/D36) *(D30-D31) )  +  ((D32-2*D30*(B36/D36)) + (D32-D31*B36/D36*2))* ( (SQRT(B36^2+D36^2)/D36) *(D30-D31) )</f>
        <v>92806.524770621603</v>
      </c>
      <c r="J31" s="55" t="s">
        <v>87</v>
      </c>
      <c r="M31" s="69" t="s">
        <v>89</v>
      </c>
      <c r="N31" s="71">
        <f>D40</f>
        <v>9.9999999999999998E-13</v>
      </c>
      <c r="O31" s="134" t="s">
        <v>6</v>
      </c>
      <c r="P31" s="134"/>
      <c r="Q31" s="134"/>
      <c r="R31" s="135"/>
    </row>
    <row r="32" spans="1:18" ht="86.25" thickTop="1" thickBot="1" x14ac:dyDescent="0.45">
      <c r="A32" s="129"/>
      <c r="B32" s="31" t="s">
        <v>86</v>
      </c>
      <c r="C32" s="32" t="s">
        <v>2</v>
      </c>
      <c r="D32" s="33">
        <f>B8</f>
        <v>300</v>
      </c>
      <c r="E32" s="32" t="s">
        <v>12</v>
      </c>
      <c r="F32" s="35"/>
      <c r="G32" s="56" t="s">
        <v>19</v>
      </c>
      <c r="H32" s="57" t="s">
        <v>2</v>
      </c>
      <c r="I32" s="58">
        <f>I31+I30</f>
        <v>145306.52477062162</v>
      </c>
      <c r="J32" s="55" t="s">
        <v>87</v>
      </c>
      <c r="M32" s="72" t="s">
        <v>31</v>
      </c>
      <c r="N32" s="73" t="s">
        <v>32</v>
      </c>
      <c r="O32" s="74" t="s">
        <v>70</v>
      </c>
      <c r="P32" s="75" t="s">
        <v>69</v>
      </c>
      <c r="Q32" s="76" t="s">
        <v>76</v>
      </c>
      <c r="R32" s="77" t="s">
        <v>71</v>
      </c>
    </row>
    <row r="33" spans="1:18" ht="27.75" thickTop="1" thickBot="1" x14ac:dyDescent="0.45">
      <c r="A33" s="129"/>
      <c r="B33" s="36" t="s">
        <v>85</v>
      </c>
      <c r="C33" s="37" t="s">
        <v>2</v>
      </c>
      <c r="D33" s="38">
        <f>B9</f>
        <v>500</v>
      </c>
      <c r="E33" s="37" t="s">
        <v>12</v>
      </c>
      <c r="F33" s="39"/>
      <c r="G33" s="56" t="s">
        <v>27</v>
      </c>
      <c r="H33" s="57" t="s">
        <v>2</v>
      </c>
      <c r="I33" s="59">
        <f>(I30+(D32-D31*B36/D36*2)*(D33-D31*B36/D36*2))*D30/2*W10</f>
        <v>18050868.786000002</v>
      </c>
      <c r="J33" s="55" t="s">
        <v>40</v>
      </c>
      <c r="M33" s="78">
        <v>5</v>
      </c>
      <c r="N33" s="79">
        <f>(($D$32-2*M33*($B$36/$D$36))*($D$33-2*M33*($B$36/$D$36))+($D$32-$D$31*$B$36/$D$36*2)*($D$33-$D$31*$B$36/$D$36*2))*M33/2*7.48052</f>
        <v>5001550.4772000005</v>
      </c>
      <c r="O33" s="80">
        <f>$N$30*((M33-$D$31)/($D$37))*((($D$32-2*M33*($B$36/$D$36))*($D$33-2*M33*($B$36/$D$36)))+((($D$33-2*M33*($B$36/$D$36))+($D$33-$D$31*$B$36/$D$36*2))* ( (SQRT($B$36^2+$D$36^2)/$D$36) *(M33-$D$31) )  +  (($D$32-2*M33*($B$36/$D$36)) + ($D$32-$D$31*$B$36/$D$36*2))* ( (SQRT($B$36^2+$D$36^2)/$D$36) *(M33-$D$31) )))*$W$9*$W$11*3600*24</f>
        <v>449.37455483889755</v>
      </c>
      <c r="P33" s="81">
        <f>$N$31*((M33-$D$31)/($D$39/12))*((($D$32-2*M33*($B$36/$D$36))*($D$33-2*M33*($B$36/$D$36)))+((($D$33-2*M33*($B$36/$D$36))+($D$33-$D$31*$B$36/$D$36*2))* ( (SQRT($B$36^2+$D$36^2)/$D$36) *(M33-$D$31) )  +  (($D$32-2*M33*($B$36/$D$36)) + ($D$32-$D$31*$B$36/$D$36*2))* ( (SQRT($B$36^2+$D$36^2)/$D$36) *(M33-$D$31) )))*$W$9*$W$11*3600*24</f>
        <v>0.10784989316133541</v>
      </c>
      <c r="Q33" s="82">
        <f>O33/$W$12*$B$16</f>
        <v>34.476996759170419</v>
      </c>
      <c r="R33" s="83">
        <f>P33/$W$12*$B$16</f>
        <v>8.2744792222008996E-3</v>
      </c>
    </row>
    <row r="34" spans="1:18" ht="27" thickTop="1" x14ac:dyDescent="0.4">
      <c r="A34" s="129"/>
      <c r="B34" s="148" t="s">
        <v>15</v>
      </c>
      <c r="C34" s="149"/>
      <c r="D34" s="150"/>
      <c r="E34" s="40"/>
      <c r="F34" s="41"/>
      <c r="G34" s="56"/>
      <c r="H34" s="57"/>
      <c r="I34" s="57"/>
      <c r="J34" s="55"/>
      <c r="M34" s="78">
        <v>10</v>
      </c>
      <c r="N34" s="79">
        <f>(($D$32-2*M34*($B$36/$D$36))*($D$33-2*M34*($B$36/$D$36))+($D$32-$D$31*$B$36/$D$36*2)*($D$33-$D$31*$B$36/$D$36*2))*M34/2*7.48052</f>
        <v>9206425.5744000003</v>
      </c>
      <c r="O34" s="80">
        <f>$N$30*((M34-$D$31)/($D$37))*((($D$32-2*M34*($B$36/$D$36))*($D$33-2*M34*($B$36/$D$36)))+((($D$33-2*M34*($B$36/$D$36))+($D$33-$D$31*$B$36/$D$36*2))* ( (SQRT($B$36^2+$D$36^2)/$D$36) *(M34-$D$31) )  +  (($D$32-2*M34*($B$36/$D$36)) + ($D$32-$D$31*$B$36/$D$36*2))* ( (SQRT($B$36^2+$D$36^2)/$D$36) *(M34-$D$31) )))*$W$9*$W$11*3600*24</f>
        <v>1208.1046836593196</v>
      </c>
      <c r="P34" s="81">
        <f>$N$31*((M34-$D$31)/($D$39/12))*((($D$32-2*M34*($B$36/$D$36))*($D$33-2*M34*($B$36/$D$36)))+((($D$33-2*M34*($B$36/$D$36))+($D$33-$D$31*$B$36/$D$36*2))* ( (SQRT($B$36^2+$D$36^2)/$D$36) *(M34-$D$31) )  +  (($D$32-2*M34*($B$36/$D$36)) + ($D$32-$D$31*$B$36/$D$36*2))* ( (SQRT($B$36^2+$D$36^2)/$D$36) *(M34-$D$31) )))*$W$9*$W$11*3600*24</f>
        <v>0.28994512407823669</v>
      </c>
      <c r="Q34" s="84">
        <f t="shared" ref="Q34:Q37" si="4">O34/$W$12*$B$16</f>
        <v>92.688428427357877</v>
      </c>
      <c r="R34" s="85">
        <f t="shared" ref="R34:R37" si="5">P34/$W$12*$B$16</f>
        <v>2.2245222822565889E-2</v>
      </c>
    </row>
    <row r="35" spans="1:18" ht="26.25" x14ac:dyDescent="0.4">
      <c r="A35" s="129"/>
      <c r="B35" s="42" t="s">
        <v>1</v>
      </c>
      <c r="C35" s="32"/>
      <c r="D35" s="43" t="s">
        <v>4</v>
      </c>
      <c r="E35" s="32"/>
      <c r="F35" s="35"/>
      <c r="G35" s="60" t="s">
        <v>35</v>
      </c>
      <c r="H35" s="57"/>
      <c r="I35" s="57"/>
      <c r="J35" s="61"/>
      <c r="M35" s="78">
        <v>15</v>
      </c>
      <c r="N35" s="79">
        <f>(($D$32-2*M35*($B$36/$D$36))*($D$33-2*M35*($B$36/$D$36))+($D$32-$D$31*$B$36/$D$36*2)*($D$33-$D$31*$B$36/$D$36*2))*M35/2*7.48052</f>
        <v>12715612.3116</v>
      </c>
      <c r="O35" s="80">
        <f>$N$30*((M35-$D$31)/($D$37))*((($D$32-2*M35*($B$36/$D$36))*($D$33-2*M35*($B$36/$D$36)))+((($D$33-2*M35*($B$36/$D$36))+($D$33-$D$31*$B$36/$D$36*2))* ( (SQRT($B$36^2+$D$36^2)/$D$36) *(M35-$D$31) )  +  (($D$32-2*M35*($B$36/$D$36)) + ($D$32-$D$31*$B$36/$D$36*2))* ( (SQRT($B$36^2+$D$36^2)/$D$36) *(M35-$D$31) )))*$W$9*$W$11*3600*24</f>
        <v>1977.7084808791565</v>
      </c>
      <c r="P35" s="81">
        <f>$N$31*((M35-$D$31)/($D$39/12))*((($D$32-2*M35*($B$36/$D$36))*($D$33-2*M35*($B$36/$D$36)))+((($D$33-2*M35*($B$36/$D$36))+($D$33-$D$31*$B$36/$D$36*2))* ( (SQRT($B$36^2+$D$36^2)/$D$36) *(M35-$D$31) )  +  (($D$32-2*M35*($B$36/$D$36)) + ($D$32-$D$31*$B$36/$D$36*2))* ( (SQRT($B$36^2+$D$36^2)/$D$36) *(M35-$D$31) )))*$W$9*$W$11*3600*24</f>
        <v>0.47465003541099765</v>
      </c>
      <c r="Q35" s="84">
        <f t="shared" si="4"/>
        <v>151.73411167060684</v>
      </c>
      <c r="R35" s="85">
        <f t="shared" si="5"/>
        <v>3.6416186800945646E-2</v>
      </c>
    </row>
    <row r="36" spans="1:18" ht="27" thickBot="1" x14ac:dyDescent="0.45">
      <c r="A36" s="130"/>
      <c r="B36" s="44">
        <v>3</v>
      </c>
      <c r="C36" s="45" t="s">
        <v>3</v>
      </c>
      <c r="D36" s="46">
        <v>1</v>
      </c>
      <c r="E36" s="45"/>
      <c r="F36" s="47"/>
      <c r="G36" s="56" t="s">
        <v>9</v>
      </c>
      <c r="H36" s="57" t="s">
        <v>2</v>
      </c>
      <c r="I36" s="57">
        <f>(D30-D31)/D37</f>
        <v>11.5</v>
      </c>
      <c r="J36" s="61"/>
      <c r="M36" s="78">
        <v>20</v>
      </c>
      <c r="N36" s="79">
        <f>(($D$32-2*M36*($B$36/$D$36))*($D$33-2*M36*($B$36/$D$36))+($D$32-$D$31*$B$36/$D$36*2)*($D$33-$D$31*$B$36/$D$36*2))*M36/2*7.48052</f>
        <v>15630097.708800001</v>
      </c>
      <c r="O36" s="80">
        <f>$N$30*((M36-$D$31)/($D$37))*((($D$32-2*M36*($B$36/$D$36))*($D$33-2*M36*($B$36/$D$36)))+((($D$33-2*M36*($B$36/$D$36))+($D$33-$D$31*$B$36/$D$36*2))* ( (SQRT($B$36^2+$D$36^2)/$D$36) *(M36-$D$31) )  +  (($D$32-2*M36*($B$36/$D$36)) + ($D$32-$D$31*$B$36/$D$36*2))* ( (SQRT($B$36^2+$D$36^2)/$D$36) *(M36-$D$31) )))*$W$9*$W$11*3600*24</f>
        <v>2756.6374810617835</v>
      </c>
      <c r="P36" s="81">
        <f>$N$31*((M36-$D$31)/($D$39/12))*((($D$32-2*M36*($B$36/$D$36))*($D$33-2*M36*($B$36/$D$36)))+((($D$33-2*M36*($B$36/$D$36))+($D$33-$D$31*$B$36/$D$36*2))* ( (SQRT($B$36^2+$D$36^2)/$D$36) *(M36-$D$31) )  +  (($D$32-2*M36*($B$36/$D$36)) + ($D$32-$D$31*$B$36/$D$36*2))* ( (SQRT($B$36^2+$D$36^2)/$D$36) *(M36-$D$31) )))*$W$9*$W$11*3600*24</f>
        <v>0.66159299545482808</v>
      </c>
      <c r="Q36" s="84">
        <f t="shared" si="4"/>
        <v>211.49524484057005</v>
      </c>
      <c r="R36" s="85">
        <f t="shared" si="5"/>
        <v>5.0758858761736816E-2</v>
      </c>
    </row>
    <row r="37" spans="1:18" ht="27.75" thickTop="1" thickBot="1" x14ac:dyDescent="0.45">
      <c r="A37" s="117" t="s">
        <v>11</v>
      </c>
      <c r="B37" s="48" t="s">
        <v>72</v>
      </c>
      <c r="C37" s="40" t="s">
        <v>2</v>
      </c>
      <c r="D37" s="49">
        <v>2</v>
      </c>
      <c r="E37" s="40" t="s">
        <v>12</v>
      </c>
      <c r="F37" s="41" t="s">
        <v>24</v>
      </c>
      <c r="G37" s="56" t="s">
        <v>20</v>
      </c>
      <c r="H37" s="57" t="s">
        <v>2</v>
      </c>
      <c r="I37" s="62">
        <f>D38*I36*I32*W9*W11*3600*24</f>
        <v>3543.3432187705762</v>
      </c>
      <c r="J37" s="61" t="s">
        <v>39</v>
      </c>
      <c r="M37" s="86">
        <v>25</v>
      </c>
      <c r="N37" s="87">
        <f>(($D$32-2*M37*($B$36/$D$36))*($D$33-2*M37*($B$36/$D$36))+($D$32-$D$31*$B$36/$D$36*2)*($D$33-$D$31*$B$36/$D$36*2))*M37/2*7.48052</f>
        <v>18050868.786000002</v>
      </c>
      <c r="O37" s="88">
        <f>$N$30*((M37-$D$31)/($D$37))*((($D$32-2*M37*($B$36/$D$36))*($D$33-2*M37*($B$36/$D$36)))+((($D$33-2*M37*($B$36/$D$36))+($D$33-$D$31*$B$36/$D$36*2))* ( (SQRT($B$36^2+$D$36^2)/$D$36) *(M37-$D$31) )  +  (($D$32-2*M37*($B$36/$D$36)) + ($D$32-$D$31*$B$36/$D$36*2))* ( (SQRT($B$36^2+$D$36^2)/$D$36) *(M37-$D$31) )))*$W$9*$W$11*3600*24</f>
        <v>3543.3432187705762</v>
      </c>
      <c r="P37" s="89">
        <f>$N$31*((M37-$D$31)/($D$39/12))*((($D$32-2*M37*($B$36/$D$36))*($D$33-2*M37*($B$36/$D$36)))+((($D$33-2*M37*($B$36/$D$36))+($D$33-$D$31*$B$36/$D$36*2))* ( (SQRT($B$36^2+$D$36^2)/$D$36) *(M37-$D$31) )  +  (($D$32-2*M37*($B$36/$D$36)) + ($D$32-$D$31*$B$36/$D$36*2))* ( (SQRT($B$36^2+$D$36^2)/$D$36) *(M37-$D$31) )))*$W$9*$W$11*3600*24</f>
        <v>0.85040237250493811</v>
      </c>
      <c r="Q37" s="90">
        <f t="shared" si="4"/>
        <v>271.85302628890014</v>
      </c>
      <c r="R37" s="91">
        <f t="shared" si="5"/>
        <v>6.5244726309336018E-2</v>
      </c>
    </row>
    <row r="38" spans="1:18" ht="27" thickTop="1" x14ac:dyDescent="0.4">
      <c r="A38" s="118"/>
      <c r="B38" s="31" t="s">
        <v>5</v>
      </c>
      <c r="C38" s="32" t="s">
        <v>2</v>
      </c>
      <c r="D38" s="50">
        <f>B12</f>
        <v>9.9999999999999995E-8</v>
      </c>
      <c r="E38" s="32" t="s">
        <v>6</v>
      </c>
      <c r="F38" s="35"/>
      <c r="G38" s="60" t="s">
        <v>7</v>
      </c>
      <c r="H38" s="57"/>
      <c r="I38" s="57"/>
      <c r="J38" s="61"/>
      <c r="M38" s="2"/>
      <c r="N38" s="2"/>
      <c r="O38" s="2"/>
      <c r="P38" s="2"/>
    </row>
    <row r="39" spans="1:18" ht="26.25" x14ac:dyDescent="0.4">
      <c r="A39" s="118"/>
      <c r="B39" s="31" t="s">
        <v>7</v>
      </c>
      <c r="C39" s="32" t="s">
        <v>2</v>
      </c>
      <c r="D39" s="33">
        <v>1</v>
      </c>
      <c r="E39" s="32" t="s">
        <v>25</v>
      </c>
      <c r="F39" s="35" t="s">
        <v>24</v>
      </c>
      <c r="G39" s="56" t="s">
        <v>9</v>
      </c>
      <c r="H39" s="57" t="s">
        <v>2</v>
      </c>
      <c r="I39" s="57">
        <f>(D30-D31)/(D39/12)</f>
        <v>276</v>
      </c>
      <c r="J39" s="61"/>
    </row>
    <row r="40" spans="1:18" ht="27" thickBot="1" x14ac:dyDescent="0.45">
      <c r="A40" s="119"/>
      <c r="B40" s="51" t="s">
        <v>5</v>
      </c>
      <c r="C40" s="45" t="s">
        <v>2</v>
      </c>
      <c r="D40" s="52">
        <f>B13</f>
        <v>9.9999999999999998E-13</v>
      </c>
      <c r="E40" s="45" t="s">
        <v>6</v>
      </c>
      <c r="F40" s="47"/>
      <c r="G40" s="63" t="s">
        <v>20</v>
      </c>
      <c r="H40" s="64" t="s">
        <v>2</v>
      </c>
      <c r="I40" s="65">
        <f>D40*I39*I32*W9*W11*3600*24</f>
        <v>0.85040237250493811</v>
      </c>
      <c r="J40" s="66" t="s">
        <v>39</v>
      </c>
    </row>
    <row r="41" spans="1:18" ht="16.5" thickTop="1" thickBot="1" x14ac:dyDescent="0.3">
      <c r="Q41" s="2"/>
    </row>
    <row r="42" spans="1:18" ht="16.5" thickTop="1" x14ac:dyDescent="0.25">
      <c r="B42" s="3"/>
      <c r="C42" s="151" t="s">
        <v>28</v>
      </c>
      <c r="D42" s="151"/>
      <c r="E42" s="152"/>
      <c r="Q42" s="2"/>
    </row>
    <row r="43" spans="1:18" ht="16.5" thickBot="1" x14ac:dyDescent="0.3">
      <c r="B43" s="4"/>
      <c r="C43" s="144" t="s">
        <v>34</v>
      </c>
      <c r="D43" s="144"/>
      <c r="E43" s="145"/>
      <c r="F43" s="1"/>
      <c r="G43" s="1"/>
      <c r="H43" s="1"/>
      <c r="I43" s="1"/>
      <c r="J43" s="1"/>
      <c r="Q43" s="2"/>
    </row>
    <row r="44" spans="1:18" ht="15.75" thickTop="1" x14ac:dyDescent="0.25">
      <c r="Q44" s="2"/>
    </row>
    <row r="45" spans="1:18" ht="26.25" x14ac:dyDescent="0.4">
      <c r="A45" s="123" t="s">
        <v>57</v>
      </c>
      <c r="B45" s="123"/>
      <c r="C45" s="123"/>
      <c r="D45" s="123"/>
      <c r="E45" s="123"/>
      <c r="F45" s="123"/>
    </row>
    <row r="46" spans="1:18" ht="21" x14ac:dyDescent="0.35">
      <c r="A46" s="67"/>
      <c r="B46" s="67"/>
      <c r="C46" s="67"/>
      <c r="D46" s="67"/>
      <c r="E46" s="67"/>
      <c r="F46" s="67"/>
      <c r="G46" s="67"/>
      <c r="H46" s="67"/>
      <c r="I46" s="67"/>
      <c r="J46" s="67"/>
    </row>
    <row r="47" spans="1:18" ht="21" x14ac:dyDescent="0.35">
      <c r="A47" s="115" t="s">
        <v>59</v>
      </c>
      <c r="B47" s="115"/>
      <c r="C47" s="115"/>
      <c r="D47" s="115"/>
      <c r="E47" s="115"/>
      <c r="F47" s="115"/>
      <c r="G47" s="115"/>
      <c r="H47" s="67"/>
      <c r="I47" s="67"/>
      <c r="J47" s="67"/>
    </row>
    <row r="48" spans="1:18" ht="20.25" x14ac:dyDescent="0.25">
      <c r="A48" s="115" t="s">
        <v>74</v>
      </c>
      <c r="B48" s="115"/>
      <c r="C48" s="115"/>
      <c r="D48" s="115"/>
      <c r="E48" s="115"/>
      <c r="F48" s="115"/>
      <c r="G48" s="115"/>
      <c r="H48" s="115"/>
      <c r="I48" s="115"/>
      <c r="J48" s="115"/>
    </row>
    <row r="49" spans="1:10" ht="20.25" x14ac:dyDescent="0.25">
      <c r="A49" s="115" t="s">
        <v>73</v>
      </c>
      <c r="B49" s="115"/>
      <c r="C49" s="115"/>
      <c r="D49" s="115"/>
      <c r="E49" s="115"/>
      <c r="F49" s="115"/>
      <c r="G49" s="115"/>
      <c r="H49" s="115"/>
      <c r="I49" s="115"/>
      <c r="J49" s="115"/>
    </row>
    <row r="50" spans="1:10" ht="21" x14ac:dyDescent="0.35">
      <c r="A50" s="116" t="s">
        <v>60</v>
      </c>
      <c r="B50" s="116"/>
      <c r="C50" s="116"/>
      <c r="D50" s="116"/>
      <c r="E50" s="116"/>
      <c r="F50" s="116"/>
      <c r="G50" s="116"/>
      <c r="H50" s="67"/>
      <c r="I50" s="67"/>
      <c r="J50" s="67"/>
    </row>
    <row r="51" spans="1:10" ht="21" x14ac:dyDescent="0.35">
      <c r="A51" s="116"/>
      <c r="B51" s="116"/>
      <c r="C51" s="116"/>
      <c r="D51" s="116"/>
      <c r="E51" s="116"/>
      <c r="F51" s="116"/>
      <c r="G51" s="116"/>
      <c r="H51" s="67"/>
      <c r="I51" s="67"/>
      <c r="J51" s="67"/>
    </row>
    <row r="52" spans="1:10" ht="21" x14ac:dyDescent="0.35">
      <c r="A52" s="116"/>
      <c r="B52" s="116"/>
      <c r="C52" s="116"/>
      <c r="D52" s="116"/>
      <c r="E52" s="116"/>
      <c r="F52" s="116"/>
      <c r="G52" s="116"/>
      <c r="H52" s="67"/>
      <c r="I52" s="67"/>
      <c r="J52" s="67"/>
    </row>
    <row r="53" spans="1:10" ht="21" x14ac:dyDescent="0.35">
      <c r="A53" s="116"/>
      <c r="B53" s="116"/>
      <c r="C53" s="116"/>
      <c r="D53" s="116"/>
      <c r="E53" s="116"/>
      <c r="F53" s="116"/>
      <c r="G53" s="116"/>
      <c r="H53" s="67"/>
      <c r="I53" s="67"/>
      <c r="J53" s="67"/>
    </row>
    <row r="54" spans="1:10" ht="21" x14ac:dyDescent="0.35">
      <c r="A54" s="116"/>
      <c r="B54" s="116"/>
      <c r="C54" s="116"/>
      <c r="D54" s="116"/>
      <c r="E54" s="116"/>
      <c r="F54" s="116"/>
      <c r="G54" s="116"/>
      <c r="H54" s="67"/>
      <c r="I54" s="67"/>
      <c r="J54" s="67"/>
    </row>
    <row r="55" spans="1:10" ht="21" x14ac:dyDescent="0.35">
      <c r="A55" s="116"/>
      <c r="B55" s="116"/>
      <c r="C55" s="116"/>
      <c r="D55" s="116"/>
      <c r="E55" s="116"/>
      <c r="F55" s="116"/>
      <c r="G55" s="116"/>
      <c r="H55" s="67"/>
      <c r="I55" s="67"/>
      <c r="J55" s="67"/>
    </row>
    <row r="56" spans="1:10" ht="21" x14ac:dyDescent="0.35">
      <c r="A56" s="116"/>
      <c r="B56" s="116"/>
      <c r="C56" s="116"/>
      <c r="D56" s="116"/>
      <c r="E56" s="116"/>
      <c r="F56" s="116"/>
      <c r="G56" s="116"/>
      <c r="H56" s="67"/>
      <c r="I56" s="67"/>
      <c r="J56" s="67"/>
    </row>
    <row r="57" spans="1:10" ht="21" x14ac:dyDescent="0.35">
      <c r="A57" s="116"/>
      <c r="B57" s="116"/>
      <c r="C57" s="116"/>
      <c r="D57" s="116"/>
      <c r="E57" s="116"/>
      <c r="F57" s="116"/>
      <c r="G57" s="116"/>
      <c r="H57" s="67"/>
      <c r="I57" s="67"/>
      <c r="J57" s="67"/>
    </row>
    <row r="58" spans="1:10" ht="21" x14ac:dyDescent="0.35">
      <c r="A58" s="116"/>
      <c r="B58" s="116"/>
      <c r="C58" s="116"/>
      <c r="D58" s="116"/>
      <c r="E58" s="116"/>
      <c r="F58" s="116"/>
      <c r="G58" s="116"/>
      <c r="H58" s="67"/>
      <c r="I58" s="67"/>
      <c r="J58" s="67"/>
    </row>
  </sheetData>
  <mergeCells count="31">
    <mergeCell ref="M7:R7"/>
    <mergeCell ref="M19:R19"/>
    <mergeCell ref="M8:R8"/>
    <mergeCell ref="C43:E43"/>
    <mergeCell ref="C14:D14"/>
    <mergeCell ref="C15:D15"/>
    <mergeCell ref="A7:D7"/>
    <mergeCell ref="C8:D8"/>
    <mergeCell ref="C12:D12"/>
    <mergeCell ref="C11:D11"/>
    <mergeCell ref="B34:D34"/>
    <mergeCell ref="C42:E42"/>
    <mergeCell ref="O30:R30"/>
    <mergeCell ref="C17:D17"/>
    <mergeCell ref="T8:X8"/>
    <mergeCell ref="G29:J29"/>
    <mergeCell ref="A30:A36"/>
    <mergeCell ref="C13:D13"/>
    <mergeCell ref="A27:J27"/>
    <mergeCell ref="O31:R31"/>
    <mergeCell ref="M29:P29"/>
    <mergeCell ref="C10:D10"/>
    <mergeCell ref="C9:D9"/>
    <mergeCell ref="C18:D18"/>
    <mergeCell ref="A47:G47"/>
    <mergeCell ref="A50:G58"/>
    <mergeCell ref="A37:A40"/>
    <mergeCell ref="A29:F29"/>
    <mergeCell ref="A45:F45"/>
    <mergeCell ref="A48:J48"/>
    <mergeCell ref="A49:J49"/>
  </mergeCells>
  <phoneticPr fontId="12" type="noConversion"/>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Chen</dc:creator>
  <cp:lastModifiedBy>Jen Miller</cp:lastModifiedBy>
  <dcterms:created xsi:type="dcterms:W3CDTF">2017-04-10T18:09:00Z</dcterms:created>
  <dcterms:modified xsi:type="dcterms:W3CDTF">2020-04-09T20:20:04Z</dcterms:modified>
</cp:coreProperties>
</file>