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w SPreadsheets\"/>
    </mc:Choice>
  </mc:AlternateContent>
  <xr:revisionPtr revIDLastSave="0" documentId="13_ncr:1_{F571EF4F-7483-44E0-8988-EC36BCA480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ris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37" i="1"/>
  <c r="H30" i="1"/>
  <c r="H29" i="1"/>
  <c r="I34" i="1"/>
  <c r="I33" i="1"/>
  <c r="I30" i="1"/>
  <c r="I29" i="1"/>
  <c r="I35" i="1"/>
  <c r="I31" i="1"/>
  <c r="H43" i="1"/>
  <c r="I43" i="1" s="1"/>
  <c r="H35" i="1" l="1"/>
  <c r="F6" i="1"/>
  <c r="F7" i="1" s="1"/>
  <c r="C11" i="1"/>
  <c r="C20" i="1" s="1"/>
  <c r="C24" i="1"/>
  <c r="C25" i="1"/>
  <c r="I6" i="1" l="1"/>
  <c r="I7" i="1" s="1"/>
  <c r="F11" i="1"/>
  <c r="F17" i="1"/>
  <c r="F24" i="1" s="1"/>
  <c r="H33" i="1"/>
  <c r="C21" i="1"/>
  <c r="I11" i="1"/>
  <c r="H39" i="1" s="1"/>
  <c r="I39" i="1" s="1"/>
  <c r="I17" i="1"/>
  <c r="C15" i="1"/>
  <c r="I24" i="1" l="1"/>
  <c r="H41" i="1" s="1"/>
  <c r="H31" i="1"/>
  <c r="F15" i="1"/>
  <c r="F20" i="1"/>
  <c r="I20" i="1"/>
  <c r="H37" i="1" s="1"/>
  <c r="I15" i="1"/>
  <c r="F25" i="1"/>
  <c r="I21" i="1" l="1"/>
  <c r="I25" i="1"/>
  <c r="F21" i="1"/>
  <c r="H34" i="1"/>
  <c r="H42" i="1" l="1"/>
  <c r="I42" i="1"/>
  <c r="H38" i="1"/>
  <c r="I38" i="1"/>
</calcChain>
</file>

<file path=xl/sharedStrings.xml><?xml version="1.0" encoding="utf-8"?>
<sst xmlns="http://schemas.openxmlformats.org/spreadsheetml/2006/main" count="65" uniqueCount="27">
  <si>
    <t>Current Mortgage</t>
  </si>
  <si>
    <t>Original Principal</t>
  </si>
  <si>
    <t>New Principal</t>
  </si>
  <si>
    <t>Rate</t>
  </si>
  <si>
    <t>Term (months)</t>
  </si>
  <si>
    <t>Minimum Payment</t>
  </si>
  <si>
    <t>Planned Payment</t>
  </si>
  <si>
    <t>Additional Prepayment</t>
  </si>
  <si>
    <t>Current Balance</t>
  </si>
  <si>
    <t>Remaining Months</t>
  </si>
  <si>
    <t>Pay off</t>
  </si>
  <si>
    <t>Total Interest</t>
  </si>
  <si>
    <t>Pay</t>
  </si>
  <si>
    <t>Closing Cost</t>
  </si>
  <si>
    <t xml:space="preserve">Proposed  15 Year Mortgage </t>
  </si>
  <si>
    <t>Proposed 30 Year Mortgage</t>
  </si>
  <si>
    <t>Additional Cash Out</t>
  </si>
  <si>
    <t>Refinance 15 years with Minimum Payment</t>
  </si>
  <si>
    <t>Refinance 15 years with Planned Payment</t>
  </si>
  <si>
    <t>Refinance 30 years with Planned payment</t>
  </si>
  <si>
    <t>Refinance 30 years with Minimum Payment</t>
  </si>
  <si>
    <t>Current Mortgage with Minimum Payment</t>
  </si>
  <si>
    <t>Current Mortgage with Planned Payment</t>
  </si>
  <si>
    <t>Refinance with Minimum Payment</t>
  </si>
  <si>
    <t>Refinance with Planned Payment</t>
  </si>
  <si>
    <t>Monthly Payment</t>
  </si>
  <si>
    <t>Note: None of the above information is final and if you plan to refinance your mortgage please speak with a loan officer                                           "Additional Cash Out" Is the amount you would like to add to your mortgage for additonal purchases.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</si>
</sst>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$-409]#,##0.00"/>
    <numFmt numFmtId="168" formatCode="&quot;$&quot;#,##0.00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/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/>
      <bottom style="thin">
        <color rgb="FFEFEFEF"/>
      </bottom>
      <diagonal/>
    </border>
    <border>
      <left style="thin">
        <color rgb="FF6FA8DC"/>
      </left>
      <right/>
      <top style="thin">
        <color rgb="FF6FA8DC"/>
      </top>
      <bottom style="thin">
        <color rgb="FF6FA8DC"/>
      </bottom>
      <diagonal/>
    </border>
    <border>
      <left/>
      <right/>
      <top style="thin">
        <color rgb="FF6FA8DC"/>
      </top>
      <bottom style="thin">
        <color rgb="FF6FA8DC"/>
      </bottom>
      <diagonal/>
    </border>
    <border>
      <left/>
      <right style="thin">
        <color rgb="FF6FA8DC"/>
      </right>
      <top style="thin">
        <color rgb="FF6FA8DC"/>
      </top>
      <bottom style="thin">
        <color rgb="FF6FA8DC"/>
      </bottom>
      <diagonal/>
    </border>
    <border>
      <left style="thin">
        <color rgb="FF6FA8DC"/>
      </left>
      <right style="thin">
        <color rgb="FF6FA8DC"/>
      </right>
      <top style="thin">
        <color rgb="FF6FA8DC"/>
      </top>
      <bottom style="thin">
        <color rgb="FF6FA8DC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EFEFEF"/>
      </right>
      <top style="thin">
        <color rgb="FFEFEFEF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EFEFEF"/>
      </left>
      <right style="thin">
        <color rgb="FFEFEFEF"/>
      </right>
      <top/>
      <bottom/>
      <diagonal/>
    </border>
    <border>
      <left/>
      <right/>
      <top style="thin">
        <color rgb="FFEFEFEF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2" xfId="0" applyFont="1" applyFill="1" applyBorder="1" applyAlignment="1"/>
    <xf numFmtId="44" fontId="0" fillId="3" borderId="5" xfId="0" applyNumberFormat="1" applyFont="1" applyFill="1" applyBorder="1" applyAlignment="1"/>
    <xf numFmtId="44" fontId="0" fillId="2" borderId="2" xfId="0" applyNumberFormat="1" applyFont="1" applyFill="1" applyBorder="1" applyAlignment="1"/>
    <xf numFmtId="10" fontId="0" fillId="3" borderId="5" xfId="0" applyNumberFormat="1" applyFont="1" applyFill="1" applyBorder="1" applyAlignment="1"/>
    <xf numFmtId="10" fontId="0" fillId="3" borderId="5" xfId="0" applyNumberFormat="1" applyFont="1" applyFill="1" applyBorder="1" applyAlignment="1"/>
    <xf numFmtId="0" fontId="0" fillId="2" borderId="3" xfId="0" applyFont="1" applyFill="1" applyBorder="1" applyAlignment="1"/>
    <xf numFmtId="0" fontId="0" fillId="3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4" fontId="0" fillId="2" borderId="1" xfId="0" applyNumberFormat="1" applyFont="1" applyFill="1" applyBorder="1" applyAlignment="1"/>
    <xf numFmtId="14" fontId="0" fillId="2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44" fontId="0" fillId="4" borderId="11" xfId="0" applyNumberFormat="1" applyFont="1" applyFill="1" applyBorder="1" applyAlignment="1"/>
    <xf numFmtId="2" fontId="1" fillId="4" borderId="11" xfId="0" applyNumberFormat="1" applyFont="1" applyFill="1" applyBorder="1" applyAlignment="1"/>
    <xf numFmtId="8" fontId="0" fillId="2" borderId="1" xfId="0" applyNumberFormat="1" applyFont="1" applyFill="1" applyBorder="1" applyAlignment="1"/>
    <xf numFmtId="8" fontId="1" fillId="4" borderId="11" xfId="0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/>
    <xf numFmtId="0" fontId="3" fillId="2" borderId="3" xfId="0" applyFont="1" applyFill="1" applyBorder="1" applyAlignment="1">
      <alignment horizontal="left"/>
    </xf>
    <xf numFmtId="44" fontId="3" fillId="4" borderId="11" xfId="0" applyNumberFormat="1" applyFont="1" applyFill="1" applyBorder="1" applyAlignment="1"/>
    <xf numFmtId="0" fontId="1" fillId="4" borderId="8" xfId="0" applyFont="1" applyFill="1" applyBorder="1" applyAlignment="1"/>
    <xf numFmtId="0" fontId="1" fillId="2" borderId="6" xfId="0" applyFont="1" applyFill="1" applyBorder="1" applyAlignment="1">
      <alignment horizontal="center"/>
    </xf>
    <xf numFmtId="8" fontId="0" fillId="2" borderId="2" xfId="0" applyNumberFormat="1" applyFont="1" applyFill="1" applyBorder="1" applyAlignment="1"/>
    <xf numFmtId="0" fontId="1" fillId="4" borderId="9" xfId="0" applyFont="1" applyFill="1" applyBorder="1" applyAlignment="1"/>
    <xf numFmtId="0" fontId="0" fillId="0" borderId="0" xfId="0" applyFont="1" applyFill="1" applyAlignment="1"/>
    <xf numFmtId="0" fontId="1" fillId="2" borderId="3" xfId="0" applyFont="1" applyFill="1" applyBorder="1" applyAlignment="1">
      <alignment horizontal="center"/>
    </xf>
    <xf numFmtId="0" fontId="0" fillId="0" borderId="0" xfId="0" applyFont="1" applyAlignment="1"/>
    <xf numFmtId="164" fontId="3" fillId="5" borderId="12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44" fontId="0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0" fillId="2" borderId="13" xfId="0" applyFont="1" applyFill="1" applyBorder="1" applyAlignment="1"/>
    <xf numFmtId="44" fontId="0" fillId="2" borderId="16" xfId="0" applyNumberFormat="1" applyFont="1" applyFill="1" applyBorder="1" applyAlignment="1"/>
    <xf numFmtId="164" fontId="3" fillId="5" borderId="15" xfId="0" applyNumberFormat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44" fontId="0" fillId="5" borderId="12" xfId="0" applyNumberFormat="1" applyFont="1" applyFill="1" applyBorder="1" applyAlignment="1"/>
    <xf numFmtId="165" fontId="1" fillId="4" borderId="11" xfId="0" applyNumberFormat="1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6" borderId="0" xfId="0" applyFont="1" applyFill="1" applyBorder="1"/>
    <xf numFmtId="0" fontId="0" fillId="6" borderId="0" xfId="0" applyFont="1" applyFill="1" applyAlignment="1"/>
    <xf numFmtId="44" fontId="0" fillId="4" borderId="8" xfId="0" applyNumberFormat="1" applyFont="1" applyFill="1" applyBorder="1" applyAlignment="1"/>
    <xf numFmtId="165" fontId="1" fillId="4" borderId="9" xfId="0" applyNumberFormat="1" applyFont="1" applyFill="1" applyBorder="1" applyAlignment="1"/>
    <xf numFmtId="0" fontId="2" fillId="6" borderId="6" xfId="0" applyFont="1" applyFill="1" applyBorder="1"/>
    <xf numFmtId="0" fontId="1" fillId="2" borderId="3" xfId="0" applyFont="1" applyFill="1" applyBorder="1" applyAlignment="1"/>
    <xf numFmtId="0" fontId="2" fillId="0" borderId="4" xfId="0" applyFont="1" applyBorder="1"/>
    <xf numFmtId="0" fontId="1" fillId="2" borderId="3" xfId="0" applyFont="1" applyFill="1" applyBorder="1" applyAlignment="1">
      <alignment horizontal="center"/>
    </xf>
    <xf numFmtId="0" fontId="2" fillId="0" borderId="13" xfId="0" applyFont="1" applyBorder="1"/>
    <xf numFmtId="0" fontId="1" fillId="2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8" fontId="1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8" fontId="3" fillId="4" borderId="8" xfId="0" applyNumberFormat="1" applyFont="1" applyFill="1" applyBorder="1" applyAlignment="1">
      <alignment horizontal="center"/>
    </xf>
    <xf numFmtId="8" fontId="3" fillId="4" borderId="10" xfId="0" applyNumberFormat="1" applyFont="1" applyFill="1" applyBorder="1" applyAlignment="1">
      <alignment horizontal="center"/>
    </xf>
    <xf numFmtId="8" fontId="3" fillId="4" borderId="11" xfId="0" applyNumberFormat="1" applyFont="1" applyFill="1" applyBorder="1" applyAlignment="1">
      <alignment horizontal="center"/>
    </xf>
    <xf numFmtId="8" fontId="1" fillId="4" borderId="11" xfId="1" applyNumberFormat="1" applyFont="1" applyFill="1" applyBorder="1" applyAlignment="1"/>
    <xf numFmtId="168" fontId="1" fillId="4" borderId="11" xfId="1" applyNumberFormat="1" applyFont="1" applyFill="1" applyBorder="1" applyAlignment="1"/>
    <xf numFmtId="0" fontId="3" fillId="2" borderId="1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"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47"/>
  <sheetViews>
    <sheetView tabSelected="1" workbookViewId="0">
      <selection activeCell="N26" sqref="N26"/>
    </sheetView>
  </sheetViews>
  <sheetFormatPr defaultColWidth="17.28515625" defaultRowHeight="15" customHeight="1" x14ac:dyDescent="0.25"/>
  <cols>
    <col min="1" max="1" width="1.85546875" customWidth="1"/>
    <col min="2" max="2" width="19.7109375" customWidth="1"/>
    <col min="3" max="3" width="18.28515625" customWidth="1"/>
    <col min="4" max="4" width="10.7109375" customWidth="1"/>
    <col min="5" max="5" width="19.7109375" customWidth="1"/>
    <col min="6" max="6" width="16.140625" customWidth="1"/>
    <col min="7" max="7" width="16.7109375" customWidth="1"/>
    <col min="8" max="8" width="22" bestFit="1" customWidth="1"/>
    <col min="9" max="9" width="13.42578125" customWidth="1"/>
    <col min="10" max="10" width="1.85546875" style="23" customWidth="1"/>
    <col min="11" max="11" width="22" bestFit="1" customWidth="1"/>
    <col min="12" max="12" width="12.5703125" bestFit="1" customWidth="1"/>
  </cols>
  <sheetData>
    <row r="1" spans="1:10" ht="7.5" customHeight="1" x14ac:dyDescent="0.25">
      <c r="A1" s="1"/>
      <c r="B1" s="1"/>
      <c r="C1" s="1"/>
      <c r="D1" s="1"/>
      <c r="E1" s="1"/>
      <c r="F1" s="1"/>
      <c r="G1" s="1"/>
      <c r="H1" s="2"/>
      <c r="I1" s="2"/>
      <c r="J1" s="5"/>
    </row>
    <row r="2" spans="1:10" ht="14.25" customHeight="1" x14ac:dyDescent="0.25">
      <c r="A2" s="1"/>
      <c r="B2" s="52" t="s">
        <v>0</v>
      </c>
      <c r="C2" s="51"/>
      <c r="D2" s="1"/>
      <c r="E2" s="52" t="s">
        <v>14</v>
      </c>
      <c r="F2" s="53"/>
      <c r="G2" s="3"/>
      <c r="H2" s="52" t="s">
        <v>15</v>
      </c>
      <c r="I2" s="54"/>
      <c r="J2" s="28"/>
    </row>
    <row r="3" spans="1:10" s="33" customFormat="1" ht="14.25" customHeight="1" x14ac:dyDescent="0.25">
      <c r="A3" s="1"/>
      <c r="B3" s="32"/>
      <c r="C3" s="49"/>
      <c r="D3" s="10"/>
      <c r="E3" s="32"/>
      <c r="F3" s="45"/>
      <c r="G3" s="12"/>
      <c r="H3" s="32"/>
      <c r="I3" s="44"/>
      <c r="J3" s="28"/>
    </row>
    <row r="4" spans="1:10" s="23" customFormat="1" ht="14.25" customHeight="1" x14ac:dyDescent="0.25">
      <c r="A4" s="1"/>
      <c r="B4" s="22"/>
      <c r="C4" s="22"/>
      <c r="D4" s="22"/>
      <c r="E4" s="25" t="s">
        <v>13</v>
      </c>
      <c r="F4" s="34">
        <v>5000</v>
      </c>
      <c r="G4" s="28"/>
      <c r="H4" s="25" t="s">
        <v>13</v>
      </c>
      <c r="I4" s="40">
        <v>5000</v>
      </c>
      <c r="J4" s="28"/>
    </row>
    <row r="5" spans="1:10" s="23" customFormat="1" ht="14.25" customHeight="1" x14ac:dyDescent="0.25">
      <c r="A5" s="1"/>
      <c r="B5" s="22"/>
      <c r="C5" s="22"/>
      <c r="D5" s="22"/>
      <c r="E5" s="25" t="s">
        <v>16</v>
      </c>
      <c r="F5" s="35">
        <v>20000</v>
      </c>
      <c r="G5" s="28"/>
      <c r="H5" s="25" t="s">
        <v>16</v>
      </c>
      <c r="I5" s="34">
        <v>20000</v>
      </c>
      <c r="J5" s="28"/>
    </row>
    <row r="6" spans="1:10" ht="14.25" customHeight="1" x14ac:dyDescent="0.25">
      <c r="A6" s="1"/>
      <c r="B6" s="1"/>
      <c r="C6" s="2"/>
      <c r="D6" s="1"/>
      <c r="E6" s="24" t="s">
        <v>8</v>
      </c>
      <c r="F6" s="36">
        <f>C17</f>
        <v>275000</v>
      </c>
      <c r="G6" s="3"/>
      <c r="H6" s="37" t="s">
        <v>8</v>
      </c>
      <c r="I6" s="41">
        <f>F6</f>
        <v>275000</v>
      </c>
      <c r="J6" s="38"/>
    </row>
    <row r="7" spans="1:10" ht="14.25" customHeight="1" x14ac:dyDescent="0.25">
      <c r="A7" s="1"/>
      <c r="B7" s="3" t="s">
        <v>1</v>
      </c>
      <c r="C7" s="6">
        <v>325000</v>
      </c>
      <c r="D7" s="4"/>
      <c r="E7" s="1" t="s">
        <v>2</v>
      </c>
      <c r="F7" s="7">
        <f>F6+F5+F4</f>
        <v>300000</v>
      </c>
      <c r="G7" s="3"/>
      <c r="H7" s="1" t="s">
        <v>2</v>
      </c>
      <c r="I7" s="39">
        <f>I6+I5+I4</f>
        <v>300000</v>
      </c>
      <c r="J7" s="22"/>
    </row>
    <row r="8" spans="1:10" ht="14.25" customHeight="1" x14ac:dyDescent="0.25">
      <c r="A8" s="1"/>
      <c r="B8" s="3" t="s">
        <v>3</v>
      </c>
      <c r="C8" s="8">
        <v>4.2500000000000003E-2</v>
      </c>
      <c r="D8" s="4"/>
      <c r="E8" s="3" t="s">
        <v>3</v>
      </c>
      <c r="F8" s="9">
        <v>2.75E-2</v>
      </c>
      <c r="G8" s="4"/>
      <c r="H8" s="10" t="s">
        <v>3</v>
      </c>
      <c r="I8" s="9">
        <v>0.03</v>
      </c>
      <c r="J8" s="22"/>
    </row>
    <row r="9" spans="1:10" ht="14.25" customHeight="1" x14ac:dyDescent="0.25">
      <c r="A9" s="1"/>
      <c r="B9" s="10" t="s">
        <v>4</v>
      </c>
      <c r="C9" s="11">
        <v>360</v>
      </c>
      <c r="D9" s="4"/>
      <c r="E9" s="10" t="s">
        <v>4</v>
      </c>
      <c r="F9" s="11">
        <v>180</v>
      </c>
      <c r="G9" s="12"/>
      <c r="H9" s="10" t="s">
        <v>4</v>
      </c>
      <c r="I9" s="11">
        <v>360</v>
      </c>
      <c r="J9" s="22"/>
    </row>
    <row r="10" spans="1:10" ht="14.25" customHeight="1" x14ac:dyDescent="0.25">
      <c r="A10" s="1"/>
      <c r="B10" s="1"/>
      <c r="C10" s="13"/>
      <c r="D10" s="1"/>
      <c r="E10" s="1"/>
      <c r="F10" s="13"/>
      <c r="G10" s="1"/>
      <c r="H10" s="1"/>
      <c r="I10" s="13"/>
      <c r="J10" s="22"/>
    </row>
    <row r="11" spans="1:10" ht="14.25" customHeight="1" x14ac:dyDescent="0.25">
      <c r="A11" s="1"/>
      <c r="B11" s="1" t="s">
        <v>5</v>
      </c>
      <c r="C11" s="14">
        <f>-PMT(C8/12, C9, C7)</f>
        <v>1598.8046460083219</v>
      </c>
      <c r="D11" s="1"/>
      <c r="E11" s="1" t="s">
        <v>5</v>
      </c>
      <c r="F11" s="14">
        <f>-PMT(F8/12, F9, F7)</f>
        <v>2035.8649122780253</v>
      </c>
      <c r="G11" s="3"/>
      <c r="H11" s="1" t="s">
        <v>5</v>
      </c>
      <c r="I11" s="14">
        <f>-PMT(I8/12, I9, I7)</f>
        <v>1264.8121011883513</v>
      </c>
      <c r="J11" s="22"/>
    </row>
    <row r="12" spans="1:10" ht="14.25" customHeight="1" x14ac:dyDescent="0.25">
      <c r="A12" s="1"/>
      <c r="B12" s="1"/>
      <c r="C12" s="2"/>
      <c r="D12" s="1"/>
      <c r="E12" s="1"/>
      <c r="F12" s="5"/>
      <c r="G12" s="1"/>
      <c r="H12" s="1"/>
      <c r="I12" s="5"/>
      <c r="J12" s="22"/>
    </row>
    <row r="13" spans="1:10" ht="14.25" customHeight="1" x14ac:dyDescent="0.25">
      <c r="A13" s="1"/>
      <c r="B13" s="3" t="s">
        <v>6</v>
      </c>
      <c r="C13" s="6">
        <v>1600</v>
      </c>
      <c r="D13" s="4"/>
      <c r="E13" s="10" t="s">
        <v>6</v>
      </c>
      <c r="F13" s="42">
        <v>2200</v>
      </c>
      <c r="G13" s="12"/>
      <c r="H13" s="10" t="s">
        <v>6</v>
      </c>
      <c r="I13" s="42">
        <v>1400</v>
      </c>
      <c r="J13" s="28"/>
    </row>
    <row r="14" spans="1:10" ht="14.25" customHeight="1" x14ac:dyDescent="0.25">
      <c r="A14" s="1"/>
      <c r="B14" s="1"/>
      <c r="C14" s="13"/>
      <c r="D14" s="1"/>
      <c r="E14" s="1"/>
      <c r="F14" s="13"/>
      <c r="G14" s="1"/>
      <c r="H14" s="1"/>
      <c r="I14" s="13"/>
      <c r="J14" s="22"/>
    </row>
    <row r="15" spans="1:10" ht="14.25" customHeight="1" x14ac:dyDescent="0.25">
      <c r="A15" s="1"/>
      <c r="B15" s="1" t="s">
        <v>7</v>
      </c>
      <c r="C15" s="14">
        <f>C13-C11</f>
        <v>1.1953539916780755</v>
      </c>
      <c r="D15" s="1"/>
      <c r="E15" s="1" t="s">
        <v>7</v>
      </c>
      <c r="F15" s="14">
        <f>F13-F11</f>
        <v>164.13508772197474</v>
      </c>
      <c r="G15" s="3"/>
      <c r="H15" s="1" t="s">
        <v>7</v>
      </c>
      <c r="I15" s="14">
        <f>I13-I11</f>
        <v>135.18789881164867</v>
      </c>
      <c r="J15" s="22"/>
    </row>
    <row r="16" spans="1:10" ht="14.25" customHeight="1" x14ac:dyDescent="0.25">
      <c r="A16" s="1"/>
      <c r="B16" s="1"/>
      <c r="C16" s="2"/>
      <c r="D16" s="1"/>
      <c r="E16" s="1"/>
      <c r="F16" s="1"/>
      <c r="G16" s="1"/>
      <c r="H16" s="1"/>
      <c r="I16" s="1"/>
      <c r="J16" s="22"/>
    </row>
    <row r="17" spans="1:10" ht="14.25" customHeight="1" x14ac:dyDescent="0.25">
      <c r="A17" s="1"/>
      <c r="B17" s="3" t="s">
        <v>8</v>
      </c>
      <c r="C17" s="6">
        <v>275000</v>
      </c>
      <c r="D17" s="4"/>
      <c r="E17" s="1" t="s">
        <v>8</v>
      </c>
      <c r="F17" s="14">
        <f>F7</f>
        <v>300000</v>
      </c>
      <c r="G17" s="1"/>
      <c r="H17" s="1" t="s">
        <v>8</v>
      </c>
      <c r="I17" s="14">
        <f>I7</f>
        <v>300000</v>
      </c>
      <c r="J17" s="22"/>
    </row>
    <row r="18" spans="1:10" ht="14.25" customHeight="1" x14ac:dyDescent="0.25">
      <c r="A18" s="1"/>
      <c r="B18" s="1"/>
      <c r="C18" s="13"/>
      <c r="D18" s="1"/>
      <c r="E18" s="1"/>
      <c r="F18" s="1"/>
      <c r="G18" s="1"/>
      <c r="H18" s="1"/>
      <c r="I18" s="1"/>
      <c r="J18" s="22"/>
    </row>
    <row r="19" spans="1:10" ht="14.25" customHeight="1" x14ac:dyDescent="0.25">
      <c r="A19" s="15"/>
      <c r="B19" s="50" t="s">
        <v>21</v>
      </c>
      <c r="C19" s="51"/>
      <c r="D19" s="1"/>
      <c r="E19" s="50" t="s">
        <v>23</v>
      </c>
      <c r="F19" s="51"/>
      <c r="G19" s="1"/>
      <c r="H19" s="50" t="s">
        <v>23</v>
      </c>
      <c r="I19" s="51"/>
      <c r="J19" s="22"/>
    </row>
    <row r="20" spans="1:10" ht="14.25" customHeight="1" x14ac:dyDescent="0.25">
      <c r="A20" s="15"/>
      <c r="B20" s="1" t="s">
        <v>9</v>
      </c>
      <c r="C20" s="16">
        <f>NPER(C8/12,-C11,C17)</f>
        <v>265.74170566169005</v>
      </c>
      <c r="D20" s="17"/>
      <c r="E20" s="1" t="s">
        <v>9</v>
      </c>
      <c r="F20" s="16">
        <f>NPER(F8/12,-F11,F17)</f>
        <v>180.00000000000674</v>
      </c>
      <c r="G20" s="17"/>
      <c r="H20" s="1" t="s">
        <v>9</v>
      </c>
      <c r="I20" s="16">
        <f>NPER(I8/12,-I11,I17)</f>
        <v>360.00000000000767</v>
      </c>
      <c r="J20" s="22"/>
    </row>
    <row r="21" spans="1:10" ht="14.25" customHeight="1" x14ac:dyDescent="0.25">
      <c r="A21" s="1"/>
      <c r="B21" s="1" t="s">
        <v>11</v>
      </c>
      <c r="C21" s="20">
        <f>-CUMIPMT(C8/12, C20, C17, 1, C20,0)</f>
        <v>149865.42799039133</v>
      </c>
      <c r="D21" s="1"/>
      <c r="E21" s="1" t="s">
        <v>11</v>
      </c>
      <c r="F21" s="20">
        <f>-CUMIPMT(F8/12, F20, F17, 1, F20,0)</f>
        <v>66455.684210047126</v>
      </c>
      <c r="G21" s="1"/>
      <c r="H21" s="1" t="s">
        <v>11</v>
      </c>
      <c r="I21" s="20">
        <f>-CUMIPMT(I8/12, I20, I17, 1, I20,0)</f>
        <v>155332.35642781015</v>
      </c>
      <c r="J21" s="22"/>
    </row>
    <row r="22" spans="1:10" ht="14.25" customHeight="1" x14ac:dyDescent="0.25">
      <c r="A22" s="1"/>
      <c r="B22" s="1"/>
      <c r="C22" s="13"/>
      <c r="D22" s="1"/>
      <c r="E22" s="1"/>
      <c r="F22" s="1"/>
      <c r="G22" s="1"/>
      <c r="H22" s="1"/>
      <c r="I22" s="1"/>
      <c r="J22" s="22"/>
    </row>
    <row r="23" spans="1:10" ht="14.25" customHeight="1" x14ac:dyDescent="0.25">
      <c r="A23" s="1"/>
      <c r="B23" s="50" t="s">
        <v>22</v>
      </c>
      <c r="C23" s="51"/>
      <c r="D23" s="1"/>
      <c r="E23" s="50" t="s">
        <v>24</v>
      </c>
      <c r="F23" s="51"/>
      <c r="G23" s="1"/>
      <c r="H23" s="50" t="s">
        <v>24</v>
      </c>
      <c r="I23" s="51"/>
      <c r="J23" s="22"/>
    </row>
    <row r="24" spans="1:10" ht="14.25" customHeight="1" x14ac:dyDescent="0.25">
      <c r="A24" s="1"/>
      <c r="B24" s="1" t="s">
        <v>9</v>
      </c>
      <c r="C24" s="16">
        <f>NPER(C8/12,-C13,C17)</f>
        <v>265.41251218636882</v>
      </c>
      <c r="D24" s="17"/>
      <c r="E24" s="1" t="s">
        <v>9</v>
      </c>
      <c r="F24" s="16">
        <f>NPER(F8/12,-F13,F17)</f>
        <v>163.68987137044692</v>
      </c>
      <c r="G24" s="17"/>
      <c r="H24" s="1" t="s">
        <v>9</v>
      </c>
      <c r="I24" s="16">
        <f>NPER(I8/12,-I13,I17)</f>
        <v>307.28552901649698</v>
      </c>
      <c r="J24" s="22"/>
    </row>
    <row r="25" spans="1:10" ht="14.25" customHeight="1" x14ac:dyDescent="0.25">
      <c r="A25" s="1"/>
      <c r="B25" s="1" t="s">
        <v>11</v>
      </c>
      <c r="C25" s="20">
        <f>-CUMIPMT(C8/12, C24, C17, 1, C24,0)</f>
        <v>149658.3732636458</v>
      </c>
      <c r="D25" s="1"/>
      <c r="E25" s="1" t="s">
        <v>11</v>
      </c>
      <c r="F25" s="20">
        <f>-CUMIPMT(F8/12, F24, F17, 1, F24,0)</f>
        <v>60114.784268646035</v>
      </c>
      <c r="G25" s="1"/>
      <c r="H25" s="1" t="s">
        <v>11</v>
      </c>
      <c r="I25" s="20">
        <f>-CUMIPMT(I8/12, I24, I17, 1, I24,0)</f>
        <v>130199.09949629061</v>
      </c>
      <c r="J25" s="29"/>
    </row>
    <row r="26" spans="1:10" x14ac:dyDescent="0.25">
      <c r="A26" s="1"/>
      <c r="B26" s="1"/>
      <c r="C26" s="14"/>
      <c r="D26" s="1"/>
      <c r="E26" s="1"/>
      <c r="F26" s="14"/>
      <c r="G26" s="1"/>
      <c r="H26" s="5"/>
      <c r="I26" s="5"/>
      <c r="J26" s="5"/>
    </row>
    <row r="27" spans="1:10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customHeight="1" x14ac:dyDescent="0.25">
      <c r="A28" s="1"/>
      <c r="B28" s="68" t="s">
        <v>26</v>
      </c>
      <c r="C28" s="68"/>
      <c r="D28" s="68"/>
      <c r="E28" s="68"/>
      <c r="F28" s="1"/>
      <c r="G28" s="27" t="s">
        <v>17</v>
      </c>
      <c r="H28" s="30"/>
      <c r="I28" s="55"/>
      <c r="J28" s="56"/>
    </row>
    <row r="29" spans="1:10" ht="15" customHeight="1" x14ac:dyDescent="0.25">
      <c r="A29" s="1"/>
      <c r="B29" s="69"/>
      <c r="C29" s="69"/>
      <c r="D29" s="69"/>
      <c r="E29" s="69"/>
      <c r="F29" s="1"/>
      <c r="G29" s="18" t="s">
        <v>10</v>
      </c>
      <c r="H29" s="19">
        <f>ABS(C20-F20)</f>
        <v>85.741705661683312</v>
      </c>
      <c r="I29" s="57" t="str">
        <f>"Months "&amp;IF(C20&gt;F20,"faster","slower")</f>
        <v>Months faster</v>
      </c>
      <c r="J29" s="58"/>
    </row>
    <row r="30" spans="1:10" ht="15" customHeight="1" x14ac:dyDescent="0.25">
      <c r="A30" s="1"/>
      <c r="B30" s="69"/>
      <c r="C30" s="69"/>
      <c r="D30" s="69"/>
      <c r="E30" s="69"/>
      <c r="F30" s="1"/>
      <c r="G30" s="18" t="s">
        <v>12</v>
      </c>
      <c r="H30" s="21">
        <f>ABS(C21-F21)</f>
        <v>83409.743780344201</v>
      </c>
      <c r="I30" s="57" t="str">
        <f>IF(C21&gt;F21,"Less","More")&amp;" in interest"</f>
        <v>Less in interest</v>
      </c>
      <c r="J30" s="58"/>
    </row>
    <row r="31" spans="1:10" s="33" customFormat="1" ht="15" customHeight="1" x14ac:dyDescent="0.25">
      <c r="A31" s="1"/>
      <c r="B31" s="69"/>
      <c r="C31" s="69"/>
      <c r="D31" s="69"/>
      <c r="E31" s="69"/>
      <c r="F31" s="1"/>
      <c r="G31" s="47" t="s">
        <v>25</v>
      </c>
      <c r="H31" s="48">
        <f>F11-C11</f>
        <v>437.06026626970333</v>
      </c>
      <c r="I31" s="59" t="str">
        <f>IF(H31&gt;1,"More","Less")</f>
        <v>More</v>
      </c>
      <c r="J31" s="60"/>
    </row>
    <row r="32" spans="1:10" ht="15" customHeight="1" x14ac:dyDescent="0.25">
      <c r="A32" s="1"/>
      <c r="B32" s="69"/>
      <c r="C32" s="69"/>
      <c r="D32" s="69"/>
      <c r="E32" s="69"/>
      <c r="F32" s="1"/>
      <c r="G32" s="27" t="s">
        <v>18</v>
      </c>
      <c r="H32" s="30"/>
      <c r="I32" s="55"/>
      <c r="J32" s="56"/>
    </row>
    <row r="33" spans="1:12" ht="15" customHeight="1" x14ac:dyDescent="0.25">
      <c r="A33" s="1"/>
      <c r="B33" s="69"/>
      <c r="C33" s="69"/>
      <c r="D33" s="69"/>
      <c r="E33" s="69"/>
      <c r="F33" s="1"/>
      <c r="G33" s="18" t="s">
        <v>10</v>
      </c>
      <c r="H33" s="19">
        <f>ABS(C24-F24)</f>
        <v>101.72264081592189</v>
      </c>
      <c r="I33" s="57" t="str">
        <f>"Months "&amp;IF(C24&gt;F24,"faster","slower")</f>
        <v>Months faster</v>
      </c>
      <c r="J33" s="58"/>
    </row>
    <row r="34" spans="1:12" ht="15" customHeight="1" x14ac:dyDescent="0.25">
      <c r="A34" s="1"/>
      <c r="B34" s="69"/>
      <c r="C34" s="69"/>
      <c r="D34" s="69"/>
      <c r="E34" s="69"/>
      <c r="F34" s="1"/>
      <c r="G34" s="18" t="s">
        <v>12</v>
      </c>
      <c r="H34" s="21">
        <f>ABS(C25-F25)</f>
        <v>89543.588994999765</v>
      </c>
      <c r="I34" s="57" t="str">
        <f>IF(C25&gt;F25,"Less","More")&amp;" in interest"</f>
        <v>Less in interest</v>
      </c>
      <c r="J34" s="58"/>
    </row>
    <row r="35" spans="1:12" ht="15" customHeight="1" x14ac:dyDescent="0.25">
      <c r="A35" s="1"/>
      <c r="B35" s="69"/>
      <c r="C35" s="69"/>
      <c r="D35" s="69"/>
      <c r="E35" s="69"/>
      <c r="F35" s="1"/>
      <c r="G35" s="26" t="s">
        <v>25</v>
      </c>
      <c r="H35" s="43">
        <f>F13-C13</f>
        <v>600</v>
      </c>
      <c r="I35" s="65" t="str">
        <f>IF(H35&gt;1,"More","Less")</f>
        <v>More</v>
      </c>
      <c r="J35" s="62"/>
    </row>
    <row r="36" spans="1:12" ht="15" customHeight="1" x14ac:dyDescent="0.25">
      <c r="A36" s="1"/>
      <c r="B36" s="69"/>
      <c r="C36" s="69"/>
      <c r="D36" s="69"/>
      <c r="E36" s="69"/>
      <c r="F36" s="1"/>
      <c r="G36" s="27" t="s">
        <v>20</v>
      </c>
      <c r="H36" s="21"/>
      <c r="I36" s="61"/>
      <c r="J36" s="62"/>
      <c r="K36" s="31"/>
      <c r="L36" s="31"/>
    </row>
    <row r="37" spans="1:12" ht="15" customHeight="1" x14ac:dyDescent="0.25">
      <c r="A37" s="1"/>
      <c r="B37" s="69"/>
      <c r="C37" s="69"/>
      <c r="D37" s="69"/>
      <c r="E37" s="69"/>
      <c r="F37" s="1"/>
      <c r="G37" s="26" t="s">
        <v>10</v>
      </c>
      <c r="H37" s="19">
        <f>I20-C20</f>
        <v>94.258294338317626</v>
      </c>
      <c r="I37" s="63" t="str">
        <f>"Months "&amp;IF(C24&lt;F24,"faster","slower")</f>
        <v>Months slower</v>
      </c>
      <c r="J37" s="64"/>
    </row>
    <row r="38" spans="1:12" ht="15" customHeight="1" x14ac:dyDescent="0.25">
      <c r="A38" s="1"/>
      <c r="B38" s="69"/>
      <c r="C38" s="69"/>
      <c r="D38" s="69"/>
      <c r="E38" s="69"/>
      <c r="F38" s="1"/>
      <c r="G38" s="26" t="s">
        <v>12</v>
      </c>
      <c r="H38" s="66">
        <f>I21-C21</f>
        <v>5466.9284374188283</v>
      </c>
      <c r="I38" s="57" t="str">
        <f>IF(C21&gt;I21,"Less","More")&amp;" in interest"</f>
        <v>More in interest</v>
      </c>
      <c r="J38" s="58"/>
    </row>
    <row r="39" spans="1:12" ht="15" customHeight="1" x14ac:dyDescent="0.25">
      <c r="A39" s="1"/>
      <c r="B39" s="69"/>
      <c r="C39" s="69"/>
      <c r="D39" s="69"/>
      <c r="E39" s="69"/>
      <c r="F39" s="1"/>
      <c r="G39" s="26" t="s">
        <v>25</v>
      </c>
      <c r="H39" s="43">
        <f>I11-C11</f>
        <v>-333.99254481997059</v>
      </c>
      <c r="I39" s="65" t="str">
        <f>IF(H39&gt;1,"More","Less")</f>
        <v>Less</v>
      </c>
      <c r="J39" s="62"/>
    </row>
    <row r="40" spans="1:12" ht="15" customHeight="1" x14ac:dyDescent="0.25">
      <c r="A40" s="46"/>
      <c r="B40" s="69"/>
      <c r="C40" s="69"/>
      <c r="D40" s="69"/>
      <c r="E40" s="69"/>
      <c r="F40" s="46"/>
      <c r="G40" s="27" t="s">
        <v>19</v>
      </c>
      <c r="H40" s="21"/>
      <c r="I40" s="61"/>
      <c r="J40" s="62"/>
    </row>
    <row r="41" spans="1:12" ht="15" customHeight="1" x14ac:dyDescent="0.25">
      <c r="A41" s="46"/>
      <c r="B41" s="46"/>
      <c r="C41" s="46"/>
      <c r="D41" s="46"/>
      <c r="E41" s="46"/>
      <c r="F41" s="46"/>
      <c r="G41" s="26" t="s">
        <v>10</v>
      </c>
      <c r="H41" s="19">
        <f>I24-C24</f>
        <v>41.873016830128165</v>
      </c>
      <c r="I41" s="63" t="str">
        <f>"Months "&amp;IF(C24&lt;F24,"faster","slower")</f>
        <v>Months slower</v>
      </c>
      <c r="J41" s="64"/>
    </row>
    <row r="42" spans="1:12" ht="15" customHeight="1" x14ac:dyDescent="0.25">
      <c r="A42" s="46"/>
      <c r="B42" s="46"/>
      <c r="C42" s="46"/>
      <c r="D42" s="46"/>
      <c r="E42" s="46"/>
      <c r="F42" s="46"/>
      <c r="G42" s="26" t="s">
        <v>12</v>
      </c>
      <c r="H42" s="67">
        <f>C25-I25</f>
        <v>19459.273767355189</v>
      </c>
      <c r="I42" s="63" t="str">
        <f>IF(C25&gt;I25,"Less","More")&amp;" in interest"</f>
        <v>Less in interest</v>
      </c>
      <c r="J42" s="64"/>
    </row>
    <row r="43" spans="1:12" ht="15" customHeight="1" x14ac:dyDescent="0.25">
      <c r="A43" s="46"/>
      <c r="B43" s="46"/>
      <c r="C43" s="46"/>
      <c r="D43" s="46"/>
      <c r="E43" s="46"/>
      <c r="F43" s="46"/>
      <c r="G43" s="26" t="s">
        <v>25</v>
      </c>
      <c r="H43" s="43">
        <f>I13-C13</f>
        <v>-200</v>
      </c>
      <c r="I43" s="65" t="str">
        <f>IF(H43&gt;1,"More","Less")</f>
        <v>Less</v>
      </c>
      <c r="J43" s="62"/>
    </row>
    <row r="44" spans="1:12" ht="15" customHeight="1" x14ac:dyDescent="0.25">
      <c r="J44"/>
    </row>
    <row r="45" spans="1:12" ht="15" customHeight="1" x14ac:dyDescent="0.25">
      <c r="J45"/>
    </row>
    <row r="46" spans="1:12" ht="15" customHeight="1" x14ac:dyDescent="0.25">
      <c r="J46"/>
    </row>
    <row r="47" spans="1:12" ht="15" customHeight="1" x14ac:dyDescent="0.25">
      <c r="J47"/>
    </row>
  </sheetData>
  <mergeCells count="18">
    <mergeCell ref="B28:E40"/>
    <mergeCell ref="I41:J41"/>
    <mergeCell ref="I42:J42"/>
    <mergeCell ref="H2:I2"/>
    <mergeCell ref="H19:I19"/>
    <mergeCell ref="H23:I23"/>
    <mergeCell ref="I38:J38"/>
    <mergeCell ref="I37:J37"/>
    <mergeCell ref="I34:J34"/>
    <mergeCell ref="I29:J29"/>
    <mergeCell ref="I30:J30"/>
    <mergeCell ref="I33:J33"/>
    <mergeCell ref="E23:F23"/>
    <mergeCell ref="B2:C2"/>
    <mergeCell ref="E2:F2"/>
    <mergeCell ref="B19:C19"/>
    <mergeCell ref="E19:F19"/>
    <mergeCell ref="B23:C23"/>
  </mergeCells>
  <conditionalFormatting sqref="F13">
    <cfRule type="expression" dxfId="1" priority="2">
      <formula>(F13&lt;F11)</formula>
    </cfRule>
  </conditionalFormatting>
  <conditionalFormatting sqref="I13">
    <cfRule type="expression" dxfId="0" priority="1">
      <formula>(I13&lt;I11)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 Field</dc:creator>
  <cp:lastModifiedBy>Walker Field</cp:lastModifiedBy>
  <dcterms:created xsi:type="dcterms:W3CDTF">2020-06-15T18:41:15Z</dcterms:created>
  <dcterms:modified xsi:type="dcterms:W3CDTF">2020-06-17T16:42:08Z</dcterms:modified>
</cp:coreProperties>
</file>